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30" tabRatio="213" activeTab="0"/>
  </bookViews>
  <sheets>
    <sheet name="gpu sizing" sheetId="1" r:id="rId1"/>
    <sheet name="Pipe Sizes" sheetId="2" r:id="rId2"/>
  </sheets>
  <definedNames>
    <definedName name="Top_of_Page">'Pipe Sizes'!$D$1</definedName>
  </definedNames>
  <calcPr fullCalcOnLoad="1"/>
</workbook>
</file>

<file path=xl/sharedStrings.xml><?xml version="1.0" encoding="utf-8"?>
<sst xmlns="http://schemas.openxmlformats.org/spreadsheetml/2006/main" count="162" uniqueCount="89">
  <si>
    <t>Size Required for engine</t>
  </si>
  <si>
    <t>Engine Size and speed</t>
  </si>
  <si>
    <t>change yellow areas only</t>
  </si>
  <si>
    <t>Sched
40 ID</t>
  </si>
  <si>
    <t>MIN M3 GPU</t>
  </si>
  <si>
    <t>Max M3 GPU</t>
  </si>
  <si>
    <t>Cubic  Inch</t>
  </si>
  <si>
    <t>Idle RPM</t>
  </si>
  <si>
    <t>MAX RPM</t>
  </si>
  <si>
    <t>MIN CFM GPU</t>
  </si>
  <si>
    <t>Max CFM GPU</t>
  </si>
  <si>
    <t>cc</t>
  </si>
  <si>
    <t>Fudge Factor</t>
  </si>
  <si>
    <t>GPU Sizing sheet by Garret Krampe May 2009 V1.0</t>
  </si>
  <si>
    <t>Area</t>
  </si>
  <si>
    <t>Inlet close ATDC</t>
  </si>
  <si>
    <t>High Speed Charging</t>
  </si>
  <si>
    <t>Best Line Number</t>
  </si>
  <si>
    <t>Pipe
Size</t>
  </si>
  <si>
    <t>1/8”</t>
  </si>
  <si>
    <t>¼”</t>
  </si>
  <si>
    <t>3/8”</t>
  </si>
  <si>
    <t>½”</t>
  </si>
  <si>
    <t>¾”</t>
  </si>
  <si>
    <t>1”</t>
  </si>
  <si>
    <t>1 ¼”</t>
  </si>
  <si>
    <t>1 ½”</t>
  </si>
  <si>
    <t>2”</t>
  </si>
  <si>
    <t>Closest Match dmA</t>
  </si>
  <si>
    <t>Min M³h</t>
  </si>
  <si>
    <t>MaxM³h</t>
  </si>
  <si>
    <t>Line Num</t>
  </si>
  <si>
    <t>CFM Carb</t>
  </si>
  <si>
    <t>CFM Gas</t>
  </si>
  <si>
    <t>dh    mm</t>
  </si>
  <si>
    <t>dhA mm²</t>
  </si>
  <si>
    <t>dr mm</t>
  </si>
  <si>
    <t>drA mm²</t>
  </si>
  <si>
    <t>dr1 mm</t>
  </si>
  <si>
    <t>h mm</t>
  </si>
  <si>
    <t>H mm</t>
  </si>
  <si>
    <t>H/h</t>
  </si>
  <si>
    <t>R mm</t>
  </si>
  <si>
    <t>A num</t>
  </si>
  <si>
    <t>Pipe Size</t>
  </si>
  <si>
    <t>dm mm</t>
  </si>
  <si>
    <t>Target dmA</t>
  </si>
  <si>
    <t>DmA *100 /drA</t>
  </si>
  <si>
    <t>Dr / dh</t>
  </si>
  <si>
    <t>H / dh</t>
  </si>
  <si>
    <t>Kg / hr</t>
  </si>
  <si>
    <t>Air m/sec</t>
  </si>
  <si>
    <t>TEST</t>
  </si>
  <si>
    <t>MIN</t>
  </si>
  <si>
    <t>Pos</t>
  </si>
  <si>
    <t>A Num</t>
  </si>
  <si>
    <t>Sched
40</t>
  </si>
  <si>
    <t>Bore Chart (I.D. of Pipe)</t>
  </si>
  <si>
    <t>O.D.</t>
  </si>
  <si>
    <t>Sched
5</t>
  </si>
  <si>
    <t>Sched
10</t>
  </si>
  <si>
    <t>Sched
20</t>
  </si>
  <si>
    <t>Sched
30</t>
  </si>
  <si>
    <t>Sched
60</t>
  </si>
  <si>
    <t>Sched
80</t>
  </si>
  <si>
    <t>Sched
100</t>
  </si>
  <si>
    <t>Sched
120</t>
  </si>
  <si>
    <t>Sched
140</t>
  </si>
  <si>
    <t>Sched
160</t>
  </si>
  <si>
    <t>Std.
*</t>
  </si>
  <si>
    <t>†
XS</t>
  </si>
  <si>
    <t>XXS</t>
  </si>
  <si>
    <t>2 ½”</t>
  </si>
  <si>
    <t>3”</t>
  </si>
  <si>
    <t>3 ½”</t>
  </si>
  <si>
    <t>4”</t>
  </si>
  <si>
    <t>5”</t>
  </si>
  <si>
    <t>6”</t>
  </si>
  <si>
    <t>8”</t>
  </si>
  <si>
    <t>10”</t>
  </si>
  <si>
    <t>12”</t>
  </si>
  <si>
    <t>14”</t>
  </si>
  <si>
    <t>16”</t>
  </si>
  <si>
    <t>18”</t>
  </si>
  <si>
    <t>20’</t>
  </si>
  <si>
    <t>24”</t>
  </si>
  <si>
    <t>30”</t>
  </si>
  <si>
    <t>Above data was compiled from existing standards and should be used as a guide.</t>
  </si>
  <si>
    <t>METRIC   Bore Chart (I.D. of Pipe)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</si>
</sst>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\°"/>
  </numFmts>
  <fonts count="46">
    <font>
      <sz val="10"/>
      <name val="Arial"/>
      <family val="2"/>
    </font>
    <font>
      <b/>
      <sz val="8"/>
      <name val="Arial"/>
      <family val="2"/>
    </font>
    <font>
      <i/>
      <u val="single"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24"/>
      <color indexed="19"/>
      <name val="AGaramond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center" vertical="center" wrapText="1"/>
    </xf>
    <xf numFmtId="49" fontId="1" fillId="34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0" fillId="35" borderId="0" xfId="0" applyFont="1" applyFill="1" applyAlignment="1">
      <alignment/>
    </xf>
    <xf numFmtId="1" fontId="0" fillId="0" borderId="0" xfId="0" applyNumberFormat="1" applyFont="1" applyAlignment="1">
      <alignment/>
    </xf>
    <xf numFmtId="9" fontId="0" fillId="36" borderId="0" xfId="0" applyNumberFormat="1" applyFill="1" applyAlignment="1">
      <alignment/>
    </xf>
    <xf numFmtId="165" fontId="3" fillId="35" borderId="0" xfId="0" applyNumberFormat="1" applyFont="1" applyFill="1" applyAlignment="1">
      <alignment horizontal="center" vertical="center" wrapText="1" shrinkToFit="1"/>
    </xf>
    <xf numFmtId="9" fontId="3" fillId="0" borderId="0" xfId="0" applyNumberFormat="1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49" fontId="3" fillId="37" borderId="10" xfId="0" applyNumberFormat="1" applyFont="1" applyFill="1" applyBorder="1" applyAlignment="1">
      <alignment horizontal="center" vertical="center" wrapText="1" shrinkToFit="1"/>
    </xf>
    <xf numFmtId="49" fontId="3" fillId="37" borderId="11" xfId="0" applyNumberFormat="1" applyFont="1" applyFill="1" applyBorder="1" applyAlignment="1">
      <alignment horizontal="center" vertical="center" wrapText="1" shrinkToFit="1"/>
    </xf>
    <xf numFmtId="49" fontId="7" fillId="38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8" fillId="39" borderId="0" xfId="0" applyNumberFormat="1" applyFont="1" applyFill="1" applyAlignment="1">
      <alignment horizontal="center" vertical="center" wrapText="1"/>
    </xf>
    <xf numFmtId="1" fontId="0" fillId="37" borderId="12" xfId="0" applyNumberFormat="1" applyFill="1" applyBorder="1" applyAlignment="1">
      <alignment/>
    </xf>
    <xf numFmtId="1" fontId="0" fillId="40" borderId="12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0" fontId="3" fillId="41" borderId="0" xfId="0" applyNumberFormat="1" applyFont="1" applyFill="1" applyAlignment="1">
      <alignment horizontal="center" vertical="center" wrapText="1" shrinkToFit="1"/>
    </xf>
    <xf numFmtId="164" fontId="0" fillId="41" borderId="0" xfId="0" applyNumberFormat="1" applyFill="1" applyAlignment="1">
      <alignment/>
    </xf>
    <xf numFmtId="0" fontId="0" fillId="41" borderId="0" xfId="0" applyNumberFormat="1" applyFill="1" applyAlignment="1">
      <alignment/>
    </xf>
    <xf numFmtId="1" fontId="9" fillId="37" borderId="12" xfId="0" applyNumberFormat="1" applyFont="1" applyFill="1" applyBorder="1" applyAlignment="1">
      <alignment/>
    </xf>
    <xf numFmtId="0" fontId="9" fillId="38" borderId="0" xfId="0" applyFont="1" applyFill="1" applyAlignment="1">
      <alignment/>
    </xf>
    <xf numFmtId="0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Alignment="1">
      <alignment/>
    </xf>
    <xf numFmtId="0" fontId="10" fillId="41" borderId="0" xfId="0" applyNumberFormat="1" applyFont="1" applyFill="1" applyAlignment="1">
      <alignment horizontal="center" vertical="center" wrapText="1" shrinkToFit="1"/>
    </xf>
    <xf numFmtId="164" fontId="9" fillId="41" borderId="0" xfId="0" applyNumberFormat="1" applyFont="1" applyFill="1" applyAlignment="1">
      <alignment/>
    </xf>
    <xf numFmtId="0" fontId="9" fillId="41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0" fillId="37" borderId="13" xfId="0" applyNumberFormat="1" applyFill="1" applyBorder="1" applyAlignment="1">
      <alignment/>
    </xf>
    <xf numFmtId="0" fontId="5" fillId="0" borderId="0" xfId="0" applyFont="1" applyAlignment="1">
      <alignment horizontal="right" wrapText="1"/>
    </xf>
    <xf numFmtId="49" fontId="1" fillId="33" borderId="0" xfId="0" applyNumberFormat="1" applyFont="1" applyFill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 shrinkToFit="1"/>
    </xf>
    <xf numFmtId="49" fontId="8" fillId="39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45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B613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CC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96</xdr:row>
      <xdr:rowOff>47625</xdr:rowOff>
    </xdr:from>
    <xdr:to>
      <xdr:col>28</xdr:col>
      <xdr:colOff>85725</xdr:colOff>
      <xdr:row>128</xdr:row>
      <xdr:rowOff>47625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649700"/>
          <a:ext cx="105060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15</xdr:col>
      <xdr:colOff>533400</xdr:colOff>
      <xdr:row>98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"/>
          <a:ext cx="12106275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PageLayoutView="0" workbookViewId="0" topLeftCell="A1">
      <pane ySplit="2835" topLeftCell="A1" activePane="topLeft" state="split"/>
      <selection pane="topLeft" activeCell="E4" sqref="E4"/>
      <selection pane="bottomLeft" activeCell="A53" sqref="A53"/>
    </sheetView>
  </sheetViews>
  <sheetFormatPr defaultColWidth="11.57421875" defaultRowHeight="12.75"/>
  <cols>
    <col min="1" max="2" width="5.57421875" style="0" customWidth="1"/>
    <col min="3" max="4" width="5.421875" style="0" customWidth="1"/>
    <col min="5" max="6" width="4.57421875" style="0" customWidth="1"/>
    <col min="7" max="7" width="7.140625" style="0" customWidth="1"/>
    <col min="8" max="8" width="4.57421875" style="0" customWidth="1"/>
    <col min="9" max="9" width="7.57421875" style="0" customWidth="1"/>
    <col min="10" max="12" width="4.57421875" style="0" customWidth="1"/>
    <col min="13" max="13" width="5.140625" style="0" customWidth="1"/>
    <col min="14" max="14" width="4.57421875" style="0" customWidth="1"/>
    <col min="15" max="15" width="5.28125" style="0" customWidth="1"/>
    <col min="16" max="16" width="6.8515625" style="0" customWidth="1"/>
    <col min="17" max="17" width="6.140625" style="0" customWidth="1"/>
    <col min="18" max="18" width="6.28125" style="0" customWidth="1"/>
    <col min="19" max="19" width="5.140625" style="0" customWidth="1"/>
    <col min="20" max="20" width="4.140625" style="0" customWidth="1"/>
    <col min="21" max="21" width="5.140625" style="0" customWidth="1"/>
    <col min="22" max="22" width="4.57421875" style="0" customWidth="1"/>
    <col min="23" max="23" width="6.140625" style="0" customWidth="1"/>
    <col min="24" max="33" width="6.57421875" style="0" customWidth="1"/>
    <col min="34" max="34" width="5.140625" style="0" customWidth="1"/>
    <col min="35" max="35" width="8.140625" style="0" customWidth="1"/>
    <col min="36" max="36" width="5.8515625" style="0" customWidth="1"/>
    <col min="37" max="37" width="6.8515625" style="0" customWidth="1"/>
  </cols>
  <sheetData>
    <row r="1" spans="1:256" s="5" customFormat="1" ht="33" customHeight="1">
      <c r="A1" s="46" t="s">
        <v>0</v>
      </c>
      <c r="B1" s="46"/>
      <c r="C1" s="47" t="s">
        <v>1</v>
      </c>
      <c r="D1" s="47"/>
      <c r="E1" s="47"/>
      <c r="F1" s="47"/>
      <c r="G1" s="47"/>
      <c r="H1" s="47"/>
      <c r="I1" s="47"/>
      <c r="J1" s="48" t="s">
        <v>2</v>
      </c>
      <c r="K1" s="48"/>
      <c r="L1" s="48"/>
      <c r="M1" s="48"/>
      <c r="N1" s="48"/>
      <c r="O1" s="48"/>
      <c r="P1" s="48"/>
      <c r="Q1" s="48"/>
      <c r="R1" s="48"/>
      <c r="S1" s="2"/>
      <c r="T1" s="2"/>
      <c r="U1" s="2"/>
      <c r="V1" s="2"/>
      <c r="W1" s="3" t="s">
        <v>3</v>
      </c>
      <c r="X1" s="4">
        <v>6.8326</v>
      </c>
      <c r="Y1" s="4">
        <v>9.2456</v>
      </c>
      <c r="Z1" s="4">
        <v>12.5222</v>
      </c>
      <c r="AA1" s="4">
        <v>15.7988</v>
      </c>
      <c r="AB1" s="4">
        <v>20.9296</v>
      </c>
      <c r="AC1" s="4">
        <v>26.6446</v>
      </c>
      <c r="AD1" s="4">
        <v>35.052</v>
      </c>
      <c r="AE1" s="4">
        <v>40.894</v>
      </c>
      <c r="AF1" s="4">
        <v>52.5018</v>
      </c>
      <c r="AG1"/>
      <c r="IT1"/>
      <c r="IU1"/>
      <c r="IV1"/>
    </row>
    <row r="2" spans="1:256" s="5" customFormat="1" ht="33" customHeight="1">
      <c r="A2" s="1" t="s">
        <v>4</v>
      </c>
      <c r="B2" s="1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49" t="s">
        <v>13</v>
      </c>
      <c r="K2" s="49"/>
      <c r="L2" s="49"/>
      <c r="M2" s="49"/>
      <c r="N2" s="49"/>
      <c r="O2" s="49"/>
      <c r="P2" s="49"/>
      <c r="Q2" s="49"/>
      <c r="R2" s="49"/>
      <c r="S2" s="2"/>
      <c r="T2" s="2"/>
      <c r="U2" s="2"/>
      <c r="V2" s="2"/>
      <c r="W2" s="2" t="s">
        <v>14</v>
      </c>
      <c r="X2" s="7">
        <f aca="true" t="shared" si="0" ref="X2:AF2">(X1/2)^2*PI()</f>
        <v>36.665859894974034</v>
      </c>
      <c r="Y2" s="7">
        <f t="shared" si="0"/>
        <v>67.13671415050206</v>
      </c>
      <c r="Z2" s="7">
        <f t="shared" si="0"/>
        <v>123.15474608716772</v>
      </c>
      <c r="AA2" s="7">
        <f t="shared" si="0"/>
        <v>196.03701634315632</v>
      </c>
      <c r="AB2" s="7">
        <f t="shared" si="0"/>
        <v>344.04221732770264</v>
      </c>
      <c r="AC2" s="7">
        <f t="shared" si="0"/>
        <v>557.5814167063656</v>
      </c>
      <c r="AD2" s="7">
        <f t="shared" si="0"/>
        <v>964.9737231932746</v>
      </c>
      <c r="AE2" s="7">
        <f t="shared" si="0"/>
        <v>1313.4364565686237</v>
      </c>
      <c r="AF2" s="7">
        <f t="shared" si="0"/>
        <v>2164.902130661789</v>
      </c>
      <c r="AG2"/>
      <c r="IT2"/>
      <c r="IU2"/>
      <c r="IV2"/>
    </row>
    <row r="3" spans="1:256" s="5" customFormat="1" ht="21" customHeight="1">
      <c r="A3" s="8">
        <f>F3/28.316847*60</f>
        <v>31.025091036974892</v>
      </c>
      <c r="B3" s="8">
        <f>G3/28.316847*60</f>
        <v>341.1396756143083</v>
      </c>
      <c r="C3" s="9">
        <v>240</v>
      </c>
      <c r="D3" s="9">
        <v>500</v>
      </c>
      <c r="E3" s="9">
        <v>5500</v>
      </c>
      <c r="F3" s="10">
        <f>D3/2*C3/1728/2*I3</f>
        <v>14.642212600918155</v>
      </c>
      <c r="G3" s="10">
        <f>INT(C3/2*E3/1728/2*I3)</f>
        <v>161</v>
      </c>
      <c r="H3" s="7">
        <f>C3*2.54*2.54*2.54</f>
        <v>3932.89536</v>
      </c>
      <c r="I3" s="11">
        <f>M3</f>
        <v>0.8433914458128857</v>
      </c>
      <c r="J3" s="50" t="s">
        <v>15</v>
      </c>
      <c r="K3" s="50"/>
      <c r="L3" s="12">
        <v>65</v>
      </c>
      <c r="M3" s="13">
        <f>COS(RADIANS(L3/2))</f>
        <v>0.8433914458128857</v>
      </c>
      <c r="N3" s="50" t="s">
        <v>16</v>
      </c>
      <c r="O3" s="50"/>
      <c r="P3" s="14">
        <f>C3/2*E3/1728/2*(2-I3)</f>
        <v>220.88010583434476</v>
      </c>
      <c r="Q3" s="51" t="s">
        <v>17</v>
      </c>
      <c r="R3" s="51"/>
      <c r="S3" s="15">
        <f>VLOOKUP(A3,A5:W96,3,1)</f>
        <v>20</v>
      </c>
      <c r="T3"/>
      <c r="U3" s="2"/>
      <c r="V3" s="2"/>
      <c r="W3" s="3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6" t="s">
        <v>26</v>
      </c>
      <c r="AF3" s="16" t="s">
        <v>27</v>
      </c>
      <c r="AG3"/>
      <c r="AI3" s="52" t="s">
        <v>28</v>
      </c>
      <c r="AJ3" s="52"/>
      <c r="AK3" s="52"/>
      <c r="IT3"/>
      <c r="IU3"/>
      <c r="IV3"/>
    </row>
    <row r="4" spans="1:256" s="5" customFormat="1" ht="41.25" customHeight="1">
      <c r="A4" s="17" t="s">
        <v>29</v>
      </c>
      <c r="B4" s="18" t="s">
        <v>30</v>
      </c>
      <c r="C4" s="19" t="s">
        <v>31</v>
      </c>
      <c r="D4" s="20" t="s">
        <v>32</v>
      </c>
      <c r="E4" s="20" t="s">
        <v>33</v>
      </c>
      <c r="F4" s="21" t="s">
        <v>34</v>
      </c>
      <c r="G4" s="2" t="s">
        <v>35</v>
      </c>
      <c r="H4" s="2" t="s">
        <v>36</v>
      </c>
      <c r="I4" s="2" t="s">
        <v>37</v>
      </c>
      <c r="J4" s="2" t="s">
        <v>38</v>
      </c>
      <c r="K4" s="2" t="s">
        <v>39</v>
      </c>
      <c r="L4" s="2" t="s">
        <v>40</v>
      </c>
      <c r="M4" s="2" t="s">
        <v>41</v>
      </c>
      <c r="N4" s="2" t="s">
        <v>42</v>
      </c>
      <c r="O4" s="2" t="s">
        <v>43</v>
      </c>
      <c r="P4" s="2" t="s">
        <v>44</v>
      </c>
      <c r="Q4" s="2" t="s">
        <v>45</v>
      </c>
      <c r="R4" s="2" t="s">
        <v>46</v>
      </c>
      <c r="S4" s="2" t="s">
        <v>47</v>
      </c>
      <c r="T4" s="2" t="s">
        <v>48</v>
      </c>
      <c r="U4" s="2" t="s">
        <v>49</v>
      </c>
      <c r="V4" s="2" t="s">
        <v>50</v>
      </c>
      <c r="W4" s="2" t="s">
        <v>51</v>
      </c>
      <c r="X4" s="2" t="s">
        <v>52</v>
      </c>
      <c r="Y4" s="2" t="s">
        <v>52</v>
      </c>
      <c r="Z4" s="2" t="s">
        <v>52</v>
      </c>
      <c r="AA4" s="2" t="s">
        <v>52</v>
      </c>
      <c r="AB4" s="2" t="s">
        <v>52</v>
      </c>
      <c r="AC4" s="2" t="s">
        <v>52</v>
      </c>
      <c r="AD4" s="2" t="s">
        <v>52</v>
      </c>
      <c r="AE4" s="2" t="s">
        <v>52</v>
      </c>
      <c r="AF4" s="2" t="s">
        <v>52</v>
      </c>
      <c r="AG4" s="2" t="s">
        <v>53</v>
      </c>
      <c r="AH4" s="2" t="s">
        <v>54</v>
      </c>
      <c r="AI4" s="22" t="s">
        <v>44</v>
      </c>
      <c r="AJ4" s="22" t="s">
        <v>45</v>
      </c>
      <c r="AK4" s="22" t="s">
        <v>55</v>
      </c>
      <c r="IT4"/>
      <c r="IU4"/>
      <c r="IV4"/>
    </row>
    <row r="5" spans="1:37" ht="15" customHeight="1">
      <c r="A5" s="23">
        <f aca="true" t="shared" si="1" ref="A5:A36">0.15*B5-1.18</f>
        <v>1.82</v>
      </c>
      <c r="B5" s="24">
        <v>20</v>
      </c>
      <c r="C5" s="25">
        <v>1</v>
      </c>
      <c r="D5" s="26">
        <f aca="true" t="shared" si="2" ref="D5:D36">E5*2</f>
        <v>22</v>
      </c>
      <c r="E5" s="26">
        <f aca="true" t="shared" si="3" ref="E5:E36">INT(B5/0.02831/60)</f>
        <v>11</v>
      </c>
      <c r="F5" s="7">
        <f aca="true" t="shared" si="4" ref="F5:F36">(G5/PI())^0.5*2</f>
        <v>33.69492101252568</v>
      </c>
      <c r="G5" s="7">
        <f aca="true" t="shared" si="5" ref="G5:G36">137.61*B5-1860.5</f>
        <v>891.7000000000003</v>
      </c>
      <c r="H5" s="7">
        <f aca="true" t="shared" si="6" ref="H5:H36">(I5/PI())^0.5*2</f>
        <v>237.93201222388137</v>
      </c>
      <c r="I5" s="7">
        <f aca="true" t="shared" si="7" ref="I5:I36">432.51*B5+35812.48</f>
        <v>44462.68000000001</v>
      </c>
      <c r="J5" s="7">
        <f aca="true" t="shared" si="8" ref="J5:J36">0.82*B5+143.52</f>
        <v>159.92000000000002</v>
      </c>
      <c r="K5" s="7">
        <f aca="true" t="shared" si="9" ref="K5:K36">0.28*B5+78.76</f>
        <v>84.36</v>
      </c>
      <c r="L5" s="7">
        <f aca="true" t="shared" si="10" ref="L5:L36">0.71*B5+220.32</f>
        <v>234.51999999999998</v>
      </c>
      <c r="M5" s="27">
        <f aca="true" t="shared" si="11" ref="M5:M36">L5/K5</f>
        <v>2.7799905168326218</v>
      </c>
      <c r="N5" s="7">
        <f aca="true" t="shared" si="12" ref="N5:N36">0.34*B5+85.62</f>
        <v>92.42</v>
      </c>
      <c r="O5" s="28">
        <f aca="true" t="shared" si="13" ref="O5:O36">AK5</f>
        <v>4</v>
      </c>
      <c r="P5" s="28" t="str">
        <f aca="true" t="shared" si="14" ref="P5:P36">IF(O7=AK5,AI5,HLOOKUP(IF(Q5&lt;$X$1,$X$1,Q5+0.25),$X$1:$AF$3,3,1))</f>
        <v>1/8”</v>
      </c>
      <c r="Q5" s="26">
        <f aca="true" t="shared" si="15" ref="Q5:Q36">2*((R5/O5)/PI())^0.5</f>
        <v>6.769804828260722</v>
      </c>
      <c r="R5" s="7">
        <f aca="true" t="shared" si="16" ref="R5:R36">5.39*B5+36.18</f>
        <v>143.98</v>
      </c>
      <c r="S5" s="29">
        <f aca="true" t="shared" si="17" ref="S5:S36">R5*100/G5</f>
        <v>16.146686105192323</v>
      </c>
      <c r="T5" s="29">
        <f aca="true" t="shared" si="18" ref="T5:T36">H5/F5</f>
        <v>7.061361329068942</v>
      </c>
      <c r="U5" s="27">
        <f aca="true" t="shared" si="19" ref="U5:U36">K5/F5</f>
        <v>2.503641423247147</v>
      </c>
      <c r="V5" s="7">
        <f aca="true" t="shared" si="20" ref="V5:V36">0.48*B5-0.4</f>
        <v>9.2</v>
      </c>
      <c r="W5" s="29">
        <f aca="true" t="shared" si="21" ref="W5:W36">0.05*B5+23.24</f>
        <v>24.24</v>
      </c>
      <c r="X5" s="26">
        <f aca="true" t="shared" si="22" ref="X5:AF14">ABS(1-(($R5/X$2)-INT($R5/X$2)))</f>
        <v>0.07318632612415499</v>
      </c>
      <c r="Y5" s="26">
        <f t="shared" si="22"/>
        <v>0.8554208107767023</v>
      </c>
      <c r="Z5" s="26">
        <f t="shared" si="22"/>
        <v>0.8309017348134327</v>
      </c>
      <c r="AA5" s="26">
        <f t="shared" si="22"/>
        <v>0.26554687127063925</v>
      </c>
      <c r="AB5" s="26">
        <f t="shared" si="22"/>
        <v>0.581504848101656</v>
      </c>
      <c r="AC5" s="26">
        <f t="shared" si="22"/>
        <v>0.7417776208351956</v>
      </c>
      <c r="AD5" s="26">
        <f t="shared" si="22"/>
        <v>0.8507938646002258</v>
      </c>
      <c r="AE5" s="26">
        <f t="shared" si="22"/>
        <v>0.8903791658287373</v>
      </c>
      <c r="AF5" s="26">
        <f t="shared" si="22"/>
        <v>0.933493529355996</v>
      </c>
      <c r="AG5" s="26">
        <f aca="true" t="shared" si="23" ref="AG5:AG36">MIN(X5:AF5)</f>
        <v>0.07318632612415499</v>
      </c>
      <c r="AH5" s="26">
        <f aca="true" t="shared" si="24" ref="AH5:AH36">MATCH(AG5,X5:AF5,0)</f>
        <v>1</v>
      </c>
      <c r="AI5" s="30" t="str">
        <f aca="true" t="shared" si="25" ref="AI5:AI36">CHOOSE(AH5,$X$3,$Y$3,$Z$3,$AA$3,$AB$3,$AC$3,$AD$3,$AE$3,$AF$3)</f>
        <v>1/8”</v>
      </c>
      <c r="AJ5" s="31">
        <f aca="true" t="shared" si="26" ref="AJ5:AJ36">CHOOSE(AH5,$X$1,$Y$1,$Z$1,$AA$1,$AB$1,$AC$1,$AD$1,$AE$1,$AF$1)</f>
        <v>6.8326</v>
      </c>
      <c r="AK5" s="32">
        <f aca="true" t="shared" si="27" ref="AK5:AK36">ROUND(R5/(PI()*(AJ5/2)^2),0)</f>
        <v>4</v>
      </c>
    </row>
    <row r="6" spans="1:37" ht="16.5" customHeight="1">
      <c r="A6" s="23">
        <f t="shared" si="1"/>
        <v>3.3200000000000003</v>
      </c>
      <c r="B6" s="23">
        <f aca="true" t="shared" si="28" ref="B6:B37">B5+10</f>
        <v>30</v>
      </c>
      <c r="C6" s="25">
        <f aca="true" t="shared" si="29" ref="C6:C37">C5+1</f>
        <v>2</v>
      </c>
      <c r="D6" s="26">
        <f t="shared" si="2"/>
        <v>34</v>
      </c>
      <c r="E6" s="26">
        <f t="shared" si="3"/>
        <v>17</v>
      </c>
      <c r="F6" s="7">
        <f t="shared" si="4"/>
        <v>53.735022467199194</v>
      </c>
      <c r="G6" s="7">
        <f t="shared" si="5"/>
        <v>2267.8</v>
      </c>
      <c r="H6" s="7">
        <f t="shared" si="6"/>
        <v>249.23589387533906</v>
      </c>
      <c r="I6" s="7">
        <f t="shared" si="7"/>
        <v>48787.78</v>
      </c>
      <c r="J6" s="7">
        <f t="shared" si="8"/>
        <v>168.12</v>
      </c>
      <c r="K6" s="7">
        <f t="shared" si="9"/>
        <v>87.16000000000001</v>
      </c>
      <c r="L6" s="7">
        <f t="shared" si="10"/>
        <v>241.62</v>
      </c>
      <c r="M6" s="27">
        <f t="shared" si="11"/>
        <v>2.772143184947223</v>
      </c>
      <c r="N6" s="7">
        <f t="shared" si="12"/>
        <v>95.82000000000001</v>
      </c>
      <c r="O6" s="28">
        <f t="shared" si="13"/>
        <v>3</v>
      </c>
      <c r="P6" s="28" t="str">
        <f t="shared" si="14"/>
        <v>¼”</v>
      </c>
      <c r="Q6" s="26">
        <f t="shared" si="15"/>
        <v>9.164217389975606</v>
      </c>
      <c r="R6" s="7">
        <f t="shared" si="16"/>
        <v>197.88</v>
      </c>
      <c r="S6" s="29">
        <f t="shared" si="17"/>
        <v>8.725637181409295</v>
      </c>
      <c r="T6" s="29">
        <f t="shared" si="18"/>
        <v>4.638239316406298</v>
      </c>
      <c r="U6" s="27">
        <f t="shared" si="19"/>
        <v>1.6220333778254956</v>
      </c>
      <c r="V6" s="7">
        <f t="shared" si="20"/>
        <v>13.999999999999998</v>
      </c>
      <c r="W6" s="29">
        <f t="shared" si="21"/>
        <v>24.74</v>
      </c>
      <c r="X6" s="26">
        <f t="shared" si="22"/>
        <v>0.6031539812018876</v>
      </c>
      <c r="Y6" s="26">
        <f t="shared" si="22"/>
        <v>0.05258140044793613</v>
      </c>
      <c r="Z6" s="26">
        <f t="shared" si="22"/>
        <v>0.39324097294681226</v>
      </c>
      <c r="AA6" s="26">
        <f t="shared" si="22"/>
        <v>0.990598797659634</v>
      </c>
      <c r="AB6" s="26">
        <f t="shared" si="22"/>
        <v>0.4248380284925385</v>
      </c>
      <c r="AC6" s="26">
        <f t="shared" si="22"/>
        <v>0.6451101237037677</v>
      </c>
      <c r="AD6" s="26">
        <f t="shared" si="22"/>
        <v>0.7949374213577766</v>
      </c>
      <c r="AE6" s="26">
        <f t="shared" si="22"/>
        <v>0.8493417789567338</v>
      </c>
      <c r="AF6" s="26">
        <f t="shared" si="22"/>
        <v>0.9085963299691936</v>
      </c>
      <c r="AG6" s="27">
        <f t="shared" si="23"/>
        <v>0.05258140044793613</v>
      </c>
      <c r="AH6" s="26">
        <f t="shared" si="24"/>
        <v>2</v>
      </c>
      <c r="AI6" s="30" t="str">
        <f t="shared" si="25"/>
        <v>¼”</v>
      </c>
      <c r="AJ6" s="31">
        <f t="shared" si="26"/>
        <v>9.2456</v>
      </c>
      <c r="AK6" s="32">
        <f t="shared" si="27"/>
        <v>3</v>
      </c>
    </row>
    <row r="7" spans="1:37" ht="12.75">
      <c r="A7" s="23">
        <f t="shared" si="1"/>
        <v>4.82</v>
      </c>
      <c r="B7" s="23">
        <f t="shared" si="28"/>
        <v>40</v>
      </c>
      <c r="C7" s="25">
        <f t="shared" si="29"/>
        <v>3</v>
      </c>
      <c r="D7" s="26">
        <f t="shared" si="2"/>
        <v>46</v>
      </c>
      <c r="E7" s="26">
        <f t="shared" si="3"/>
        <v>23</v>
      </c>
      <c r="F7" s="7">
        <f t="shared" si="4"/>
        <v>68.11429789009397</v>
      </c>
      <c r="G7" s="7">
        <f t="shared" si="5"/>
        <v>3643.9000000000005</v>
      </c>
      <c r="H7" s="7">
        <f t="shared" si="6"/>
        <v>260.04887838783947</v>
      </c>
      <c r="I7" s="7">
        <f t="shared" si="7"/>
        <v>53112.880000000005</v>
      </c>
      <c r="J7" s="7">
        <f t="shared" si="8"/>
        <v>176.32000000000002</v>
      </c>
      <c r="K7" s="7">
        <f t="shared" si="9"/>
        <v>89.96000000000001</v>
      </c>
      <c r="L7" s="7">
        <f t="shared" si="10"/>
        <v>248.72</v>
      </c>
      <c r="M7" s="27">
        <f t="shared" si="11"/>
        <v>2.764784348599377</v>
      </c>
      <c r="N7" s="7">
        <f t="shared" si="12"/>
        <v>99.22</v>
      </c>
      <c r="O7" s="28">
        <f t="shared" si="13"/>
        <v>7</v>
      </c>
      <c r="P7" s="28" t="str">
        <f t="shared" si="14"/>
        <v>1/8”</v>
      </c>
      <c r="Q7" s="26">
        <f t="shared" si="15"/>
        <v>6.76731907851909</v>
      </c>
      <c r="R7" s="7">
        <f t="shared" si="16"/>
        <v>251.78</v>
      </c>
      <c r="S7" s="29">
        <f t="shared" si="17"/>
        <v>6.909629792255549</v>
      </c>
      <c r="T7" s="29">
        <f t="shared" si="18"/>
        <v>3.8178310052823585</v>
      </c>
      <c r="U7" s="27">
        <f t="shared" si="19"/>
        <v>1.3207212404237836</v>
      </c>
      <c r="V7" s="7">
        <f t="shared" si="20"/>
        <v>18.8</v>
      </c>
      <c r="W7" s="29">
        <f t="shared" si="21"/>
        <v>25.24</v>
      </c>
      <c r="X7" s="26">
        <f t="shared" si="22"/>
        <v>0.13312163627962015</v>
      </c>
      <c r="Y7" s="26">
        <f t="shared" si="22"/>
        <v>0.24974199011916998</v>
      </c>
      <c r="Z7" s="26">
        <f t="shared" si="22"/>
        <v>0.9555802110801919</v>
      </c>
      <c r="AA7" s="26">
        <f t="shared" si="22"/>
        <v>0.7156507240486285</v>
      </c>
      <c r="AB7" s="26">
        <f t="shared" si="22"/>
        <v>0.26817120888342094</v>
      </c>
      <c r="AC7" s="26">
        <f t="shared" si="22"/>
        <v>0.5484426265723401</v>
      </c>
      <c r="AD7" s="26">
        <f t="shared" si="22"/>
        <v>0.7390809781153274</v>
      </c>
      <c r="AE7" s="26">
        <f t="shared" si="22"/>
        <v>0.8083043920847304</v>
      </c>
      <c r="AF7" s="26">
        <f t="shared" si="22"/>
        <v>0.8836991305823911</v>
      </c>
      <c r="AG7" s="27">
        <f t="shared" si="23"/>
        <v>0.13312163627962015</v>
      </c>
      <c r="AH7" s="26">
        <f t="shared" si="24"/>
        <v>1</v>
      </c>
      <c r="AI7" s="30" t="str">
        <f t="shared" si="25"/>
        <v>1/8”</v>
      </c>
      <c r="AJ7" s="31">
        <f t="shared" si="26"/>
        <v>6.8326</v>
      </c>
      <c r="AK7" s="32">
        <f t="shared" si="27"/>
        <v>7</v>
      </c>
    </row>
    <row r="8" spans="1:37" ht="12.75">
      <c r="A8" s="23">
        <f t="shared" si="1"/>
        <v>6.32</v>
      </c>
      <c r="B8" s="23">
        <f t="shared" si="28"/>
        <v>50</v>
      </c>
      <c r="C8" s="25">
        <f t="shared" si="29"/>
        <v>4</v>
      </c>
      <c r="D8" s="26">
        <f t="shared" si="2"/>
        <v>58</v>
      </c>
      <c r="E8" s="26">
        <f t="shared" si="3"/>
        <v>29</v>
      </c>
      <c r="F8" s="7">
        <f t="shared" si="4"/>
        <v>79.94787373389313</v>
      </c>
      <c r="G8" s="7">
        <f t="shared" si="5"/>
        <v>5020.000000000001</v>
      </c>
      <c r="H8" s="7">
        <f t="shared" si="6"/>
        <v>270.4298569050899</v>
      </c>
      <c r="I8" s="7">
        <f t="shared" si="7"/>
        <v>57437.98</v>
      </c>
      <c r="J8" s="7">
        <f t="shared" si="8"/>
        <v>184.52</v>
      </c>
      <c r="K8" s="7">
        <f t="shared" si="9"/>
        <v>92.76</v>
      </c>
      <c r="L8" s="7">
        <f t="shared" si="10"/>
        <v>255.82</v>
      </c>
      <c r="M8" s="27">
        <f t="shared" si="11"/>
        <v>2.7578697714532123</v>
      </c>
      <c r="N8" s="7">
        <f t="shared" si="12"/>
        <v>102.62</v>
      </c>
      <c r="O8" s="28">
        <f t="shared" si="13"/>
        <v>1</v>
      </c>
      <c r="P8" s="28" t="str">
        <f t="shared" si="14"/>
        <v>¾”</v>
      </c>
      <c r="Q8" s="26">
        <f t="shared" si="15"/>
        <v>19.728250404803884</v>
      </c>
      <c r="R8" s="7">
        <f t="shared" si="16"/>
        <v>305.68</v>
      </c>
      <c r="S8" s="29">
        <f t="shared" si="17"/>
        <v>6.089243027888445</v>
      </c>
      <c r="T8" s="29">
        <f t="shared" si="18"/>
        <v>3.3825772253207997</v>
      </c>
      <c r="U8" s="27">
        <f t="shared" si="19"/>
        <v>1.1602559976610771</v>
      </c>
      <c r="V8" s="7">
        <f t="shared" si="20"/>
        <v>23.6</v>
      </c>
      <c r="W8" s="29">
        <f t="shared" si="21"/>
        <v>25.74</v>
      </c>
      <c r="X8" s="26">
        <f t="shared" si="22"/>
        <v>0.6630892913573518</v>
      </c>
      <c r="Y8" s="26">
        <f t="shared" si="22"/>
        <v>0.4469025797904038</v>
      </c>
      <c r="Z8" s="26">
        <f t="shared" si="22"/>
        <v>0.5179194492135717</v>
      </c>
      <c r="AA8" s="26">
        <f t="shared" si="22"/>
        <v>0.44070265043762324</v>
      </c>
      <c r="AB8" s="26">
        <f t="shared" si="22"/>
        <v>0.1115043892743034</v>
      </c>
      <c r="AC8" s="26">
        <f t="shared" si="22"/>
        <v>0.45177512944091236</v>
      </c>
      <c r="AD8" s="26">
        <f t="shared" si="22"/>
        <v>0.6832245348728783</v>
      </c>
      <c r="AE8" s="26">
        <f t="shared" si="22"/>
        <v>0.7672670052127268</v>
      </c>
      <c r="AF8" s="26">
        <f t="shared" si="22"/>
        <v>0.8588019311955887</v>
      </c>
      <c r="AG8" s="27">
        <f t="shared" si="23"/>
        <v>0.1115043892743034</v>
      </c>
      <c r="AH8" s="26">
        <f t="shared" si="24"/>
        <v>5</v>
      </c>
      <c r="AI8" s="30" t="str">
        <f t="shared" si="25"/>
        <v>¾”</v>
      </c>
      <c r="AJ8" s="31">
        <f t="shared" si="26"/>
        <v>20.9296</v>
      </c>
      <c r="AK8" s="32">
        <f t="shared" si="27"/>
        <v>1</v>
      </c>
    </row>
    <row r="9" spans="1:37" ht="12.75">
      <c r="A9" s="23">
        <f t="shared" si="1"/>
        <v>7.82</v>
      </c>
      <c r="B9" s="23">
        <f t="shared" si="28"/>
        <v>60</v>
      </c>
      <c r="C9" s="25">
        <f t="shared" si="29"/>
        <v>5</v>
      </c>
      <c r="D9" s="26">
        <f t="shared" si="2"/>
        <v>70</v>
      </c>
      <c r="E9" s="26">
        <f t="shared" si="3"/>
        <v>35</v>
      </c>
      <c r="F9" s="7">
        <f t="shared" si="4"/>
        <v>90.2428249340665</v>
      </c>
      <c r="G9" s="7">
        <f t="shared" si="5"/>
        <v>6396.1</v>
      </c>
      <c r="H9" s="7">
        <f t="shared" si="6"/>
        <v>280.42681016736157</v>
      </c>
      <c r="I9" s="7">
        <f t="shared" si="7"/>
        <v>61763.08</v>
      </c>
      <c r="J9" s="7">
        <f t="shared" si="8"/>
        <v>192.72000000000003</v>
      </c>
      <c r="K9" s="7">
        <f t="shared" si="9"/>
        <v>95.56</v>
      </c>
      <c r="L9" s="7">
        <f t="shared" si="10"/>
        <v>262.91999999999996</v>
      </c>
      <c r="M9" s="27">
        <f t="shared" si="11"/>
        <v>2.751360401841774</v>
      </c>
      <c r="N9" s="7">
        <f t="shared" si="12"/>
        <v>106.02000000000001</v>
      </c>
      <c r="O9" s="28">
        <f t="shared" si="13"/>
        <v>3</v>
      </c>
      <c r="P9" s="28" t="str">
        <f t="shared" si="14"/>
        <v>3/8”</v>
      </c>
      <c r="Q9" s="26">
        <f t="shared" si="15"/>
        <v>12.35356190869486</v>
      </c>
      <c r="R9" s="7">
        <f t="shared" si="16"/>
        <v>359.58</v>
      </c>
      <c r="S9" s="29">
        <f t="shared" si="17"/>
        <v>5.6218633229624295</v>
      </c>
      <c r="T9" s="29">
        <f t="shared" si="18"/>
        <v>3.107469323707983</v>
      </c>
      <c r="U9" s="27">
        <f t="shared" si="19"/>
        <v>1.0589207515369599</v>
      </c>
      <c r="V9" s="7">
        <f t="shared" si="20"/>
        <v>28.4</v>
      </c>
      <c r="W9" s="29">
        <f t="shared" si="21"/>
        <v>26.24</v>
      </c>
      <c r="X9" s="26">
        <f t="shared" si="22"/>
        <v>0.1930569464350853</v>
      </c>
      <c r="Y9" s="26">
        <f t="shared" si="22"/>
        <v>0.6440631694616386</v>
      </c>
      <c r="Z9" s="26">
        <f t="shared" si="22"/>
        <v>0.08025868734695152</v>
      </c>
      <c r="AA9" s="26">
        <f t="shared" si="22"/>
        <v>0.16575457682661798</v>
      </c>
      <c r="AB9" s="26">
        <f t="shared" si="22"/>
        <v>0.9548375696651858</v>
      </c>
      <c r="AC9" s="26">
        <f t="shared" si="22"/>
        <v>0.3551076323094847</v>
      </c>
      <c r="AD9" s="26">
        <f t="shared" si="22"/>
        <v>0.6273680916304292</v>
      </c>
      <c r="AE9" s="26">
        <f t="shared" si="22"/>
        <v>0.7262296183407234</v>
      </c>
      <c r="AF9" s="26">
        <f t="shared" si="22"/>
        <v>0.8339047318087862</v>
      </c>
      <c r="AG9" s="27">
        <f t="shared" si="23"/>
        <v>0.08025868734695152</v>
      </c>
      <c r="AH9" s="26">
        <f t="shared" si="24"/>
        <v>3</v>
      </c>
      <c r="AI9" s="30" t="str">
        <f t="shared" si="25"/>
        <v>3/8”</v>
      </c>
      <c r="AJ9" s="31">
        <f t="shared" si="26"/>
        <v>12.5222</v>
      </c>
      <c r="AK9" s="32">
        <f t="shared" si="27"/>
        <v>3</v>
      </c>
    </row>
    <row r="10" spans="1:37" ht="12.75">
      <c r="A10" s="23">
        <f t="shared" si="1"/>
        <v>9.32</v>
      </c>
      <c r="B10" s="23">
        <f t="shared" si="28"/>
        <v>70</v>
      </c>
      <c r="C10" s="25">
        <f t="shared" si="29"/>
        <v>6</v>
      </c>
      <c r="D10" s="26">
        <f t="shared" si="2"/>
        <v>82</v>
      </c>
      <c r="E10" s="26">
        <f t="shared" si="3"/>
        <v>41</v>
      </c>
      <c r="F10" s="7">
        <f t="shared" si="4"/>
        <v>99.47799952547615</v>
      </c>
      <c r="G10" s="7">
        <f t="shared" si="5"/>
        <v>7772.200000000001</v>
      </c>
      <c r="H10" s="7">
        <f t="shared" si="6"/>
        <v>290.0794446622778</v>
      </c>
      <c r="I10" s="7">
        <f t="shared" si="7"/>
        <v>66088.18000000001</v>
      </c>
      <c r="J10" s="7">
        <f t="shared" si="8"/>
        <v>200.92000000000002</v>
      </c>
      <c r="K10" s="7">
        <f t="shared" si="9"/>
        <v>98.36000000000001</v>
      </c>
      <c r="L10" s="7">
        <f t="shared" si="10"/>
        <v>270.02</v>
      </c>
      <c r="M10" s="27">
        <f t="shared" si="11"/>
        <v>2.745221634810898</v>
      </c>
      <c r="N10" s="7">
        <f t="shared" si="12"/>
        <v>109.42</v>
      </c>
      <c r="O10" s="28">
        <f t="shared" si="13"/>
        <v>1</v>
      </c>
      <c r="P10" s="28" t="str">
        <f t="shared" si="14"/>
        <v>1”</v>
      </c>
      <c r="Q10" s="26">
        <f t="shared" si="15"/>
        <v>22.944696270752747</v>
      </c>
      <c r="R10" s="7">
        <f t="shared" si="16"/>
        <v>413.47999999999996</v>
      </c>
      <c r="S10" s="29">
        <f t="shared" si="17"/>
        <v>5.319986618975321</v>
      </c>
      <c r="T10" s="29">
        <f t="shared" si="18"/>
        <v>2.9160160643156976</v>
      </c>
      <c r="U10" s="27">
        <f t="shared" si="19"/>
        <v>0.9887613388808666</v>
      </c>
      <c r="V10" s="7">
        <f t="shared" si="20"/>
        <v>33.2</v>
      </c>
      <c r="W10" s="29">
        <f t="shared" si="21"/>
        <v>26.74</v>
      </c>
      <c r="X10" s="26">
        <f t="shared" si="22"/>
        <v>0.7230246015128188</v>
      </c>
      <c r="Y10" s="26">
        <f t="shared" si="22"/>
        <v>0.8412237591328724</v>
      </c>
      <c r="Z10" s="26">
        <f t="shared" si="22"/>
        <v>0.6425979254803313</v>
      </c>
      <c r="AA10" s="26">
        <f t="shared" si="22"/>
        <v>0.8908065032156127</v>
      </c>
      <c r="AB10" s="26">
        <f t="shared" si="22"/>
        <v>0.7981707500560684</v>
      </c>
      <c r="AC10" s="26">
        <f t="shared" si="22"/>
        <v>0.258440135178057</v>
      </c>
      <c r="AD10" s="26">
        <f t="shared" si="22"/>
        <v>0.57151164838798</v>
      </c>
      <c r="AE10" s="26">
        <f t="shared" si="22"/>
        <v>0.68519223146872</v>
      </c>
      <c r="AF10" s="26">
        <f t="shared" si="22"/>
        <v>0.8090075324219839</v>
      </c>
      <c r="AG10" s="27">
        <f t="shared" si="23"/>
        <v>0.258440135178057</v>
      </c>
      <c r="AH10" s="26">
        <f t="shared" si="24"/>
        <v>6</v>
      </c>
      <c r="AI10" s="30" t="str">
        <f t="shared" si="25"/>
        <v>1”</v>
      </c>
      <c r="AJ10" s="31">
        <f t="shared" si="26"/>
        <v>26.6446</v>
      </c>
      <c r="AK10" s="32">
        <f t="shared" si="27"/>
        <v>1</v>
      </c>
    </row>
    <row r="11" spans="1:37" ht="12.75">
      <c r="A11" s="23">
        <f t="shared" si="1"/>
        <v>10.82</v>
      </c>
      <c r="B11" s="23">
        <f t="shared" si="28"/>
        <v>80</v>
      </c>
      <c r="C11" s="25">
        <f t="shared" si="29"/>
        <v>7</v>
      </c>
      <c r="D11" s="26">
        <f t="shared" si="2"/>
        <v>94</v>
      </c>
      <c r="E11" s="26">
        <f t="shared" si="3"/>
        <v>47</v>
      </c>
      <c r="F11" s="7">
        <f t="shared" si="4"/>
        <v>107.92579546661072</v>
      </c>
      <c r="G11" s="7">
        <f t="shared" si="5"/>
        <v>9148.300000000001</v>
      </c>
      <c r="H11" s="7">
        <f t="shared" si="6"/>
        <v>299.4210623361515</v>
      </c>
      <c r="I11" s="7">
        <f t="shared" si="7"/>
        <v>70413.28</v>
      </c>
      <c r="J11" s="7">
        <f t="shared" si="8"/>
        <v>209.12</v>
      </c>
      <c r="K11" s="7">
        <f t="shared" si="9"/>
        <v>101.16000000000001</v>
      </c>
      <c r="L11" s="7">
        <f t="shared" si="10"/>
        <v>277.12</v>
      </c>
      <c r="M11" s="27">
        <f t="shared" si="11"/>
        <v>2.73942269671807</v>
      </c>
      <c r="N11" s="7">
        <f t="shared" si="12"/>
        <v>112.82000000000001</v>
      </c>
      <c r="O11" s="28">
        <f t="shared" si="13"/>
        <v>7</v>
      </c>
      <c r="P11" s="28" t="str">
        <f t="shared" si="14"/>
        <v>¼”</v>
      </c>
      <c r="Q11" s="26">
        <f t="shared" si="15"/>
        <v>9.220216130239653</v>
      </c>
      <c r="R11" s="7">
        <f t="shared" si="16"/>
        <v>467.38</v>
      </c>
      <c r="S11" s="29">
        <f t="shared" si="17"/>
        <v>5.108927341691898</v>
      </c>
      <c r="T11" s="29">
        <f t="shared" si="18"/>
        <v>2.7743234232522678</v>
      </c>
      <c r="U11" s="27">
        <f t="shared" si="19"/>
        <v>0.9373106731587273</v>
      </c>
      <c r="V11" s="7">
        <f t="shared" si="20"/>
        <v>38</v>
      </c>
      <c r="W11" s="29">
        <f t="shared" si="21"/>
        <v>27.24</v>
      </c>
      <c r="X11" s="26">
        <f t="shared" si="22"/>
        <v>0.25299225659055047</v>
      </c>
      <c r="Y11" s="26">
        <f t="shared" si="22"/>
        <v>0.03838434880410535</v>
      </c>
      <c r="Z11" s="26">
        <f t="shared" si="22"/>
        <v>0.20493716361371073</v>
      </c>
      <c r="AA11" s="26">
        <f t="shared" si="22"/>
        <v>0.6158584296046072</v>
      </c>
      <c r="AB11" s="26">
        <f t="shared" si="22"/>
        <v>0.6415039304469508</v>
      </c>
      <c r="AC11" s="26">
        <f t="shared" si="22"/>
        <v>0.16177263804662922</v>
      </c>
      <c r="AD11" s="26">
        <f t="shared" si="22"/>
        <v>0.5156552051455308</v>
      </c>
      <c r="AE11" s="26">
        <f t="shared" si="22"/>
        <v>0.6441548445967165</v>
      </c>
      <c r="AF11" s="26">
        <f t="shared" si="22"/>
        <v>0.7841103330351813</v>
      </c>
      <c r="AG11" s="27">
        <f t="shared" si="23"/>
        <v>0.03838434880410535</v>
      </c>
      <c r="AH11" s="26">
        <f t="shared" si="24"/>
        <v>2</v>
      </c>
      <c r="AI11" s="30" t="str">
        <f t="shared" si="25"/>
        <v>¼”</v>
      </c>
      <c r="AJ11" s="31">
        <f t="shared" si="26"/>
        <v>9.2456</v>
      </c>
      <c r="AK11" s="32">
        <f t="shared" si="27"/>
        <v>7</v>
      </c>
    </row>
    <row r="12" spans="1:37" ht="12.75">
      <c r="A12" s="23">
        <f t="shared" si="1"/>
        <v>12.32</v>
      </c>
      <c r="B12" s="23">
        <f t="shared" si="28"/>
        <v>90</v>
      </c>
      <c r="C12" s="25">
        <f t="shared" si="29"/>
        <v>8</v>
      </c>
      <c r="D12" s="26">
        <f t="shared" si="2"/>
        <v>104</v>
      </c>
      <c r="E12" s="26">
        <f t="shared" si="3"/>
        <v>52</v>
      </c>
      <c r="F12" s="7">
        <f t="shared" si="4"/>
        <v>115.75872435635574</v>
      </c>
      <c r="G12" s="7">
        <f t="shared" si="5"/>
        <v>10524.400000000001</v>
      </c>
      <c r="H12" s="7">
        <f t="shared" si="6"/>
        <v>308.47991980912406</v>
      </c>
      <c r="I12" s="7">
        <f t="shared" si="7"/>
        <v>74738.38</v>
      </c>
      <c r="J12" s="7">
        <f t="shared" si="8"/>
        <v>217.32000000000002</v>
      </c>
      <c r="K12" s="7">
        <f t="shared" si="9"/>
        <v>103.96000000000001</v>
      </c>
      <c r="L12" s="7">
        <f t="shared" si="10"/>
        <v>284.21999999999997</v>
      </c>
      <c r="M12" s="27">
        <f t="shared" si="11"/>
        <v>2.733936129280492</v>
      </c>
      <c r="N12" s="7">
        <f t="shared" si="12"/>
        <v>116.22</v>
      </c>
      <c r="O12" s="28">
        <f t="shared" si="13"/>
        <v>1</v>
      </c>
      <c r="P12" s="28" t="str">
        <f t="shared" si="14"/>
        <v>¾”</v>
      </c>
      <c r="Q12" s="26">
        <f t="shared" si="15"/>
        <v>25.76265339361506</v>
      </c>
      <c r="R12" s="7">
        <f t="shared" si="16"/>
        <v>521.28</v>
      </c>
      <c r="S12" s="29">
        <f t="shared" si="17"/>
        <v>4.953061457185207</v>
      </c>
      <c r="T12" s="29">
        <f t="shared" si="18"/>
        <v>2.6648524465377537</v>
      </c>
      <c r="U12" s="27">
        <f t="shared" si="19"/>
        <v>0.898074858530454</v>
      </c>
      <c r="V12" s="7">
        <f t="shared" si="20"/>
        <v>42.8</v>
      </c>
      <c r="W12" s="29">
        <f t="shared" si="21"/>
        <v>27.74</v>
      </c>
      <c r="X12" s="26">
        <f t="shared" si="22"/>
        <v>0.7829599116682839</v>
      </c>
      <c r="Y12" s="26">
        <f t="shared" si="22"/>
        <v>0.23554493847534008</v>
      </c>
      <c r="Z12" s="26">
        <f t="shared" si="22"/>
        <v>0.7672764017470906</v>
      </c>
      <c r="AA12" s="26">
        <f t="shared" si="22"/>
        <v>0.3409103559936022</v>
      </c>
      <c r="AB12" s="26">
        <f t="shared" si="22"/>
        <v>0.4848371108378333</v>
      </c>
      <c r="AC12" s="26">
        <f t="shared" si="22"/>
        <v>0.06510514091520159</v>
      </c>
      <c r="AD12" s="26">
        <f t="shared" si="22"/>
        <v>0.45979876190308155</v>
      </c>
      <c r="AE12" s="26">
        <f t="shared" si="22"/>
        <v>0.6031174577247129</v>
      </c>
      <c r="AF12" s="26">
        <f t="shared" si="22"/>
        <v>0.759213133648379</v>
      </c>
      <c r="AG12" s="27">
        <f t="shared" si="23"/>
        <v>0.06510514091520159</v>
      </c>
      <c r="AH12" s="26">
        <f t="shared" si="24"/>
        <v>6</v>
      </c>
      <c r="AI12" s="30" t="str">
        <f t="shared" si="25"/>
        <v>1”</v>
      </c>
      <c r="AJ12" s="31">
        <f t="shared" si="26"/>
        <v>26.6446</v>
      </c>
      <c r="AK12" s="32">
        <f t="shared" si="27"/>
        <v>1</v>
      </c>
    </row>
    <row r="13" spans="1:37" ht="12.75">
      <c r="A13" s="23">
        <f t="shared" si="1"/>
        <v>13.82</v>
      </c>
      <c r="B13" s="23">
        <f t="shared" si="28"/>
        <v>100</v>
      </c>
      <c r="C13" s="25">
        <f t="shared" si="29"/>
        <v>9</v>
      </c>
      <c r="D13" s="26">
        <f t="shared" si="2"/>
        <v>116</v>
      </c>
      <c r="E13" s="26">
        <f t="shared" si="3"/>
        <v>58</v>
      </c>
      <c r="F13" s="7">
        <f t="shared" si="4"/>
        <v>123.0942208315273</v>
      </c>
      <c r="G13" s="7">
        <f t="shared" si="5"/>
        <v>11900.500000000002</v>
      </c>
      <c r="H13" s="7">
        <f t="shared" si="6"/>
        <v>317.28023777156</v>
      </c>
      <c r="I13" s="7">
        <f t="shared" si="7"/>
        <v>79063.48000000001</v>
      </c>
      <c r="J13" s="7">
        <f t="shared" si="8"/>
        <v>225.52</v>
      </c>
      <c r="K13" s="7">
        <f t="shared" si="9"/>
        <v>106.76</v>
      </c>
      <c r="L13" s="7">
        <f t="shared" si="10"/>
        <v>291.32</v>
      </c>
      <c r="M13" s="27">
        <f t="shared" si="11"/>
        <v>2.728737354814537</v>
      </c>
      <c r="N13" s="7">
        <f t="shared" si="12"/>
        <v>119.62</v>
      </c>
      <c r="O13" s="28">
        <f t="shared" si="13"/>
        <v>3</v>
      </c>
      <c r="P13" s="28" t="str">
        <f t="shared" si="14"/>
        <v>½”</v>
      </c>
      <c r="Q13" s="26">
        <f t="shared" si="15"/>
        <v>15.624147137692251</v>
      </c>
      <c r="R13" s="7">
        <f t="shared" si="16"/>
        <v>575.18</v>
      </c>
      <c r="S13" s="29">
        <f t="shared" si="17"/>
        <v>4.833242300743665</v>
      </c>
      <c r="T13" s="29">
        <f t="shared" si="18"/>
        <v>2.577539673497792</v>
      </c>
      <c r="U13" s="27">
        <f t="shared" si="19"/>
        <v>0.8673031055301686</v>
      </c>
      <c r="V13" s="7">
        <f t="shared" si="20"/>
        <v>47.6</v>
      </c>
      <c r="W13" s="29">
        <f t="shared" si="21"/>
        <v>28.24</v>
      </c>
      <c r="X13" s="26">
        <f t="shared" si="22"/>
        <v>0.3129275667460174</v>
      </c>
      <c r="Y13" s="26">
        <f t="shared" si="22"/>
        <v>0.4327055281465739</v>
      </c>
      <c r="Z13" s="26">
        <f t="shared" si="22"/>
        <v>0.3296156398804708</v>
      </c>
      <c r="AA13" s="26">
        <f t="shared" si="22"/>
        <v>0.06596228238259672</v>
      </c>
      <c r="AB13" s="26">
        <f t="shared" si="22"/>
        <v>0.3281702912287159</v>
      </c>
      <c r="AC13" s="26">
        <f t="shared" si="22"/>
        <v>0.9684376437837738</v>
      </c>
      <c r="AD13" s="26">
        <f t="shared" si="22"/>
        <v>0.40394231866063246</v>
      </c>
      <c r="AE13" s="26">
        <f t="shared" si="22"/>
        <v>0.5620800708527096</v>
      </c>
      <c r="AF13" s="26">
        <f t="shared" si="22"/>
        <v>0.7343159342615765</v>
      </c>
      <c r="AG13" s="27">
        <f t="shared" si="23"/>
        <v>0.06596228238259672</v>
      </c>
      <c r="AH13" s="26">
        <f t="shared" si="24"/>
        <v>4</v>
      </c>
      <c r="AI13" s="30" t="str">
        <f t="shared" si="25"/>
        <v>½”</v>
      </c>
      <c r="AJ13" s="31">
        <f t="shared" si="26"/>
        <v>15.7988</v>
      </c>
      <c r="AK13" s="32">
        <f t="shared" si="27"/>
        <v>3</v>
      </c>
    </row>
    <row r="14" spans="1:37" s="43" customFormat="1" ht="12.75">
      <c r="A14" s="33">
        <f t="shared" si="1"/>
        <v>15.32</v>
      </c>
      <c r="B14" s="33">
        <f t="shared" si="28"/>
        <v>110</v>
      </c>
      <c r="C14" s="34">
        <f t="shared" si="29"/>
        <v>10</v>
      </c>
      <c r="D14" s="35">
        <f t="shared" si="2"/>
        <v>128</v>
      </c>
      <c r="E14" s="35">
        <f t="shared" si="3"/>
        <v>64</v>
      </c>
      <c r="F14" s="36">
        <f t="shared" si="4"/>
        <v>130.01650718132242</v>
      </c>
      <c r="G14" s="36">
        <f t="shared" si="5"/>
        <v>13276.600000000002</v>
      </c>
      <c r="H14" s="36">
        <f t="shared" si="6"/>
        <v>325.84296468592305</v>
      </c>
      <c r="I14" s="36">
        <f t="shared" si="7"/>
        <v>83388.58</v>
      </c>
      <c r="J14" s="36">
        <f t="shared" si="8"/>
        <v>233.72000000000003</v>
      </c>
      <c r="K14" s="36">
        <f t="shared" si="9"/>
        <v>109.56</v>
      </c>
      <c r="L14" s="36">
        <f t="shared" si="10"/>
        <v>298.41999999999996</v>
      </c>
      <c r="M14" s="37">
        <f t="shared" si="11"/>
        <v>2.723804308141657</v>
      </c>
      <c r="N14" s="36">
        <f t="shared" si="12"/>
        <v>123.02000000000001</v>
      </c>
      <c r="O14" s="38">
        <f t="shared" si="13"/>
        <v>2</v>
      </c>
      <c r="P14" s="38" t="str">
        <f t="shared" si="14"/>
        <v>½”</v>
      </c>
      <c r="Q14" s="35">
        <f t="shared" si="15"/>
        <v>20.012115490397264</v>
      </c>
      <c r="R14" s="36">
        <f t="shared" si="16"/>
        <v>629.0799999999999</v>
      </c>
      <c r="S14" s="39">
        <f t="shared" si="17"/>
        <v>4.738261301839325</v>
      </c>
      <c r="T14" s="39">
        <f t="shared" si="18"/>
        <v>2.5061661149803</v>
      </c>
      <c r="U14" s="37">
        <f t="shared" si="19"/>
        <v>0.8426622309366183</v>
      </c>
      <c r="V14" s="36">
        <f t="shared" si="20"/>
        <v>52.4</v>
      </c>
      <c r="W14" s="39">
        <f t="shared" si="21"/>
        <v>28.74</v>
      </c>
      <c r="X14" s="35">
        <f t="shared" si="22"/>
        <v>0.8428952218237491</v>
      </c>
      <c r="Y14" s="35">
        <f t="shared" si="22"/>
        <v>0.6298661178178087</v>
      </c>
      <c r="Z14" s="35">
        <f t="shared" si="22"/>
        <v>0.8919548780138502</v>
      </c>
      <c r="AA14" s="35">
        <f t="shared" si="22"/>
        <v>0.7910142087715917</v>
      </c>
      <c r="AB14" s="35">
        <f t="shared" si="22"/>
        <v>0.17150347161959845</v>
      </c>
      <c r="AC14" s="35">
        <f t="shared" si="22"/>
        <v>0.8717701466523462</v>
      </c>
      <c r="AD14" s="35">
        <f t="shared" si="22"/>
        <v>0.34808587541818325</v>
      </c>
      <c r="AE14" s="35">
        <f t="shared" si="22"/>
        <v>0.5210426839807061</v>
      </c>
      <c r="AF14" s="35">
        <f t="shared" si="22"/>
        <v>0.709418734874774</v>
      </c>
      <c r="AG14" s="37">
        <f t="shared" si="23"/>
        <v>0.17150347161959845</v>
      </c>
      <c r="AH14" s="35">
        <f t="shared" si="24"/>
        <v>5</v>
      </c>
      <c r="AI14" s="40" t="str">
        <f t="shared" si="25"/>
        <v>¾”</v>
      </c>
      <c r="AJ14" s="41">
        <f t="shared" si="26"/>
        <v>20.9296</v>
      </c>
      <c r="AK14" s="42">
        <f t="shared" si="27"/>
        <v>2</v>
      </c>
    </row>
    <row r="15" spans="1:37" ht="12.75">
      <c r="A15" s="23">
        <f t="shared" si="1"/>
        <v>16.82</v>
      </c>
      <c r="B15" s="23">
        <f t="shared" si="28"/>
        <v>120</v>
      </c>
      <c r="C15" s="25">
        <f t="shared" si="29"/>
        <v>11</v>
      </c>
      <c r="D15" s="26">
        <f t="shared" si="2"/>
        <v>140</v>
      </c>
      <c r="E15" s="26">
        <f t="shared" si="3"/>
        <v>70</v>
      </c>
      <c r="F15" s="7">
        <f t="shared" si="4"/>
        <v>136.58842219288178</v>
      </c>
      <c r="G15" s="7">
        <f t="shared" si="5"/>
        <v>14652.7</v>
      </c>
      <c r="H15" s="7">
        <f t="shared" si="6"/>
        <v>334.1863641596493</v>
      </c>
      <c r="I15" s="7">
        <f t="shared" si="7"/>
        <v>87713.68</v>
      </c>
      <c r="J15" s="7">
        <f t="shared" si="8"/>
        <v>241.92000000000002</v>
      </c>
      <c r="K15" s="7">
        <f t="shared" si="9"/>
        <v>112.36000000000001</v>
      </c>
      <c r="L15" s="7">
        <f t="shared" si="10"/>
        <v>305.52</v>
      </c>
      <c r="M15" s="27">
        <f t="shared" si="11"/>
        <v>2.7191171235315053</v>
      </c>
      <c r="N15" s="7">
        <f t="shared" si="12"/>
        <v>126.42000000000002</v>
      </c>
      <c r="O15" s="28">
        <f t="shared" si="13"/>
        <v>2</v>
      </c>
      <c r="P15" s="28" t="str">
        <f t="shared" si="14"/>
        <v>¾”</v>
      </c>
      <c r="Q15" s="26">
        <f t="shared" si="15"/>
        <v>20.851824191940874</v>
      </c>
      <c r="R15" s="7">
        <f t="shared" si="16"/>
        <v>682.9799999999999</v>
      </c>
      <c r="S15" s="29">
        <f t="shared" si="17"/>
        <v>4.66112047608973</v>
      </c>
      <c r="T15" s="29">
        <f t="shared" si="18"/>
        <v>2.4466668462406855</v>
      </c>
      <c r="U15" s="27">
        <f t="shared" si="19"/>
        <v>0.8226173067680079</v>
      </c>
      <c r="V15" s="7">
        <f t="shared" si="20"/>
        <v>57.199999999999996</v>
      </c>
      <c r="W15" s="29">
        <f t="shared" si="21"/>
        <v>29.24</v>
      </c>
      <c r="X15" s="26">
        <f aca="true" t="shared" si="30" ref="X15:AF24">ABS(1-(($R15/X$2)-INT($R15/X$2)))</f>
        <v>0.37286287690148257</v>
      </c>
      <c r="Y15" s="26">
        <f t="shared" si="30"/>
        <v>0.8270267074890434</v>
      </c>
      <c r="Z15" s="26">
        <f t="shared" si="30"/>
        <v>0.4542941161472305</v>
      </c>
      <c r="AA15" s="26">
        <f t="shared" si="30"/>
        <v>0.5160661351605862</v>
      </c>
      <c r="AB15" s="26">
        <f t="shared" si="30"/>
        <v>0.01483665201048101</v>
      </c>
      <c r="AC15" s="26">
        <f t="shared" si="30"/>
        <v>0.7751026495209186</v>
      </c>
      <c r="AD15" s="26">
        <f t="shared" si="30"/>
        <v>0.29222943217573416</v>
      </c>
      <c r="AE15" s="26">
        <f t="shared" si="30"/>
        <v>0.48000529710870266</v>
      </c>
      <c r="AF15" s="26">
        <f t="shared" si="30"/>
        <v>0.6845215354879717</v>
      </c>
      <c r="AG15" s="27">
        <f t="shared" si="23"/>
        <v>0.01483665201048101</v>
      </c>
      <c r="AH15" s="26">
        <f t="shared" si="24"/>
        <v>5</v>
      </c>
      <c r="AI15" s="30" t="str">
        <f t="shared" si="25"/>
        <v>¾”</v>
      </c>
      <c r="AJ15" s="31">
        <f t="shared" si="26"/>
        <v>20.9296</v>
      </c>
      <c r="AK15" s="32">
        <f t="shared" si="27"/>
        <v>2</v>
      </c>
    </row>
    <row r="16" spans="1:37" s="43" customFormat="1" ht="12.75">
      <c r="A16" s="33">
        <f t="shared" si="1"/>
        <v>18.32</v>
      </c>
      <c r="B16" s="33">
        <f t="shared" si="28"/>
        <v>130</v>
      </c>
      <c r="C16" s="34">
        <f t="shared" si="29"/>
        <v>12</v>
      </c>
      <c r="D16" s="35">
        <f t="shared" si="2"/>
        <v>152</v>
      </c>
      <c r="E16" s="35">
        <f t="shared" si="3"/>
        <v>76</v>
      </c>
      <c r="F16" s="36">
        <f t="shared" si="4"/>
        <v>142.85832847492995</v>
      </c>
      <c r="G16" s="36">
        <f t="shared" si="5"/>
        <v>16028.800000000003</v>
      </c>
      <c r="H16" s="36">
        <f t="shared" si="6"/>
        <v>342.32647333383346</v>
      </c>
      <c r="I16" s="36">
        <f t="shared" si="7"/>
        <v>92038.78</v>
      </c>
      <c r="J16" s="36">
        <f t="shared" si="8"/>
        <v>250.12</v>
      </c>
      <c r="K16" s="36">
        <f t="shared" si="9"/>
        <v>115.16000000000001</v>
      </c>
      <c r="L16" s="36">
        <f t="shared" si="10"/>
        <v>312.62</v>
      </c>
      <c r="M16" s="37">
        <f t="shared" si="11"/>
        <v>2.7146578673150397</v>
      </c>
      <c r="N16" s="36">
        <f t="shared" si="12"/>
        <v>129.82</v>
      </c>
      <c r="O16" s="38">
        <f t="shared" si="13"/>
        <v>6</v>
      </c>
      <c r="P16" s="38" t="str">
        <f t="shared" si="14"/>
        <v>3/8”</v>
      </c>
      <c r="Q16" s="35">
        <f t="shared" si="15"/>
        <v>12.50483077137556</v>
      </c>
      <c r="R16" s="36">
        <f t="shared" si="16"/>
        <v>736.8799999999999</v>
      </c>
      <c r="S16" s="39">
        <f t="shared" si="17"/>
        <v>4.5972249950089825</v>
      </c>
      <c r="T16" s="39">
        <f t="shared" si="18"/>
        <v>2.396265425952453</v>
      </c>
      <c r="U16" s="37">
        <f t="shared" si="19"/>
        <v>0.8061133098040505</v>
      </c>
      <c r="V16" s="36">
        <f t="shared" si="20"/>
        <v>62</v>
      </c>
      <c r="W16" s="39">
        <f t="shared" si="21"/>
        <v>29.74</v>
      </c>
      <c r="X16" s="35">
        <f t="shared" si="30"/>
        <v>0.902830531979216</v>
      </c>
      <c r="Y16" s="35">
        <f t="shared" si="30"/>
        <v>0.024187297160276344</v>
      </c>
      <c r="Z16" s="35">
        <f t="shared" si="30"/>
        <v>0.016633354280609858</v>
      </c>
      <c r="AA16" s="35">
        <f t="shared" si="30"/>
        <v>0.24111806154958115</v>
      </c>
      <c r="AB16" s="35">
        <f t="shared" si="30"/>
        <v>0.8581698324013636</v>
      </c>
      <c r="AC16" s="35">
        <f t="shared" si="30"/>
        <v>0.6784351523894909</v>
      </c>
      <c r="AD16" s="35">
        <f t="shared" si="30"/>
        <v>0.23637298893328507</v>
      </c>
      <c r="AE16" s="35">
        <f t="shared" si="30"/>
        <v>0.4389679102366991</v>
      </c>
      <c r="AF16" s="35">
        <f t="shared" si="30"/>
        <v>0.6596243361011691</v>
      </c>
      <c r="AG16" s="37">
        <f t="shared" si="23"/>
        <v>0.016633354280609858</v>
      </c>
      <c r="AH16" s="35">
        <f t="shared" si="24"/>
        <v>3</v>
      </c>
      <c r="AI16" s="40" t="str">
        <f t="shared" si="25"/>
        <v>3/8”</v>
      </c>
      <c r="AJ16" s="41">
        <f t="shared" si="26"/>
        <v>12.5222</v>
      </c>
      <c r="AK16" s="42">
        <f t="shared" si="27"/>
        <v>6</v>
      </c>
    </row>
    <row r="17" spans="1:37" ht="12.75">
      <c r="A17" s="23">
        <f t="shared" si="1"/>
        <v>19.82</v>
      </c>
      <c r="B17" s="23">
        <f t="shared" si="28"/>
        <v>140</v>
      </c>
      <c r="C17" s="25">
        <f t="shared" si="29"/>
        <v>13</v>
      </c>
      <c r="D17" s="26">
        <f t="shared" si="2"/>
        <v>164</v>
      </c>
      <c r="E17" s="26">
        <f t="shared" si="3"/>
        <v>82</v>
      </c>
      <c r="F17" s="7">
        <f t="shared" si="4"/>
        <v>148.8643911489952</v>
      </c>
      <c r="G17" s="7">
        <f t="shared" si="5"/>
        <v>17404.9</v>
      </c>
      <c r="H17" s="7">
        <f t="shared" si="6"/>
        <v>350.27746530445523</v>
      </c>
      <c r="I17" s="7">
        <f t="shared" si="7"/>
        <v>96363.88</v>
      </c>
      <c r="J17" s="7">
        <f t="shared" si="8"/>
        <v>258.32000000000005</v>
      </c>
      <c r="K17" s="7">
        <f t="shared" si="9"/>
        <v>117.96000000000001</v>
      </c>
      <c r="L17" s="7">
        <f t="shared" si="10"/>
        <v>319.71999999999997</v>
      </c>
      <c r="M17" s="27">
        <f t="shared" si="11"/>
        <v>2.710410308579179</v>
      </c>
      <c r="N17" s="7">
        <f t="shared" si="12"/>
        <v>133.22</v>
      </c>
      <c r="O17" s="28">
        <f t="shared" si="13"/>
        <v>1</v>
      </c>
      <c r="P17" s="28" t="str">
        <f t="shared" si="14"/>
        <v>1 ¼”</v>
      </c>
      <c r="Q17" s="26">
        <f t="shared" si="15"/>
        <v>31.730937067563445</v>
      </c>
      <c r="R17" s="7">
        <f t="shared" si="16"/>
        <v>790.7799999999999</v>
      </c>
      <c r="S17" s="29">
        <f t="shared" si="17"/>
        <v>4.543433171118477</v>
      </c>
      <c r="T17" s="29">
        <f t="shared" si="18"/>
        <v>2.3529969968027475</v>
      </c>
      <c r="U17" s="27">
        <f t="shared" si="19"/>
        <v>0.7923990357233004</v>
      </c>
      <c r="V17" s="7">
        <f t="shared" si="20"/>
        <v>66.8</v>
      </c>
      <c r="W17" s="29">
        <f t="shared" si="21"/>
        <v>30.24</v>
      </c>
      <c r="X17" s="26">
        <f t="shared" si="30"/>
        <v>0.4327981870569495</v>
      </c>
      <c r="Y17" s="26">
        <f t="shared" si="30"/>
        <v>0.22134788683151108</v>
      </c>
      <c r="Z17" s="26">
        <f t="shared" si="30"/>
        <v>0.5789725924139901</v>
      </c>
      <c r="AA17" s="26">
        <f t="shared" si="30"/>
        <v>0.9661699879385761</v>
      </c>
      <c r="AB17" s="26">
        <f t="shared" si="30"/>
        <v>0.7015030127922461</v>
      </c>
      <c r="AC17" s="26">
        <f t="shared" si="30"/>
        <v>0.5817676552580633</v>
      </c>
      <c r="AD17" s="26">
        <f t="shared" si="30"/>
        <v>0.18051654569083586</v>
      </c>
      <c r="AE17" s="26">
        <f t="shared" si="30"/>
        <v>0.3979305233646957</v>
      </c>
      <c r="AF17" s="26">
        <f t="shared" si="30"/>
        <v>0.6347271367143668</v>
      </c>
      <c r="AG17" s="27">
        <f t="shared" si="23"/>
        <v>0.18051654569083586</v>
      </c>
      <c r="AH17" s="26">
        <f t="shared" si="24"/>
        <v>7</v>
      </c>
      <c r="AI17" s="30" t="str">
        <f t="shared" si="25"/>
        <v>1 ¼”</v>
      </c>
      <c r="AJ17" s="31">
        <f t="shared" si="26"/>
        <v>35.052</v>
      </c>
      <c r="AK17" s="32">
        <f t="shared" si="27"/>
        <v>1</v>
      </c>
    </row>
    <row r="18" spans="1:37" ht="12.75">
      <c r="A18" s="23">
        <f t="shared" si="1"/>
        <v>21.32</v>
      </c>
      <c r="B18" s="23">
        <f t="shared" si="28"/>
        <v>150</v>
      </c>
      <c r="C18" s="25">
        <f t="shared" si="29"/>
        <v>14</v>
      </c>
      <c r="D18" s="26">
        <f t="shared" si="2"/>
        <v>176</v>
      </c>
      <c r="E18" s="26">
        <f t="shared" si="3"/>
        <v>88</v>
      </c>
      <c r="F18" s="7">
        <f t="shared" si="4"/>
        <v>154.6373560614352</v>
      </c>
      <c r="G18" s="7">
        <f t="shared" si="5"/>
        <v>18781.000000000004</v>
      </c>
      <c r="H18" s="7">
        <f t="shared" si="6"/>
        <v>358.0519390466248</v>
      </c>
      <c r="I18" s="7">
        <f t="shared" si="7"/>
        <v>100688.98000000001</v>
      </c>
      <c r="J18" s="7">
        <f t="shared" si="8"/>
        <v>266.52000000000004</v>
      </c>
      <c r="K18" s="7">
        <f t="shared" si="9"/>
        <v>120.76000000000002</v>
      </c>
      <c r="L18" s="7">
        <f t="shared" si="10"/>
        <v>326.82</v>
      </c>
      <c r="M18" s="27">
        <f t="shared" si="11"/>
        <v>2.706359721762172</v>
      </c>
      <c r="N18" s="7">
        <f t="shared" si="12"/>
        <v>136.62</v>
      </c>
      <c r="O18" s="28">
        <f t="shared" si="13"/>
        <v>1</v>
      </c>
      <c r="P18" s="28" t="str">
        <f t="shared" si="14"/>
        <v>1 ¼”</v>
      </c>
      <c r="Q18" s="26">
        <f t="shared" si="15"/>
        <v>32.79451141040063</v>
      </c>
      <c r="R18" s="7">
        <f t="shared" si="16"/>
        <v>844.68</v>
      </c>
      <c r="S18" s="29">
        <f t="shared" si="17"/>
        <v>4.497524093498748</v>
      </c>
      <c r="T18" s="29">
        <f t="shared" si="18"/>
        <v>2.315429778199104</v>
      </c>
      <c r="U18" s="27">
        <f t="shared" si="19"/>
        <v>0.7809238535611266</v>
      </c>
      <c r="V18" s="7">
        <f t="shared" si="20"/>
        <v>71.6</v>
      </c>
      <c r="W18" s="29">
        <f t="shared" si="21"/>
        <v>30.74</v>
      </c>
      <c r="X18" s="26">
        <f t="shared" si="30"/>
        <v>0.9627658421346794</v>
      </c>
      <c r="Y18" s="26">
        <f t="shared" si="30"/>
        <v>0.41850847650274403</v>
      </c>
      <c r="Z18" s="26">
        <f t="shared" si="30"/>
        <v>0.1413118305473695</v>
      </c>
      <c r="AA18" s="26">
        <f t="shared" si="30"/>
        <v>0.6912219143275697</v>
      </c>
      <c r="AB18" s="26">
        <f t="shared" si="30"/>
        <v>0.5448361931831283</v>
      </c>
      <c r="AC18" s="26">
        <f t="shared" si="30"/>
        <v>0.48510015812663543</v>
      </c>
      <c r="AD18" s="26">
        <f t="shared" si="30"/>
        <v>0.12466010244838666</v>
      </c>
      <c r="AE18" s="26">
        <f t="shared" si="30"/>
        <v>0.35689313649269216</v>
      </c>
      <c r="AF18" s="26">
        <f t="shared" si="30"/>
        <v>0.6098299373275642</v>
      </c>
      <c r="AG18" s="27">
        <f t="shared" si="23"/>
        <v>0.12466010244838666</v>
      </c>
      <c r="AH18" s="26">
        <f t="shared" si="24"/>
        <v>7</v>
      </c>
      <c r="AI18" s="30" t="str">
        <f t="shared" si="25"/>
        <v>1 ¼”</v>
      </c>
      <c r="AJ18" s="31">
        <f t="shared" si="26"/>
        <v>35.052</v>
      </c>
      <c r="AK18" s="32">
        <f t="shared" si="27"/>
        <v>1</v>
      </c>
    </row>
    <row r="19" spans="1:37" ht="12.75">
      <c r="A19" s="23">
        <f t="shared" si="1"/>
        <v>22.82</v>
      </c>
      <c r="B19" s="23">
        <f t="shared" si="28"/>
        <v>160</v>
      </c>
      <c r="C19" s="25">
        <f t="shared" si="29"/>
        <v>15</v>
      </c>
      <c r="D19" s="26">
        <f t="shared" si="2"/>
        <v>188</v>
      </c>
      <c r="E19" s="26">
        <f t="shared" si="3"/>
        <v>94</v>
      </c>
      <c r="F19" s="7">
        <f t="shared" si="4"/>
        <v>160.20242453590132</v>
      </c>
      <c r="G19" s="7">
        <f t="shared" si="5"/>
        <v>20157.100000000002</v>
      </c>
      <c r="H19" s="7">
        <f t="shared" si="6"/>
        <v>365.6611538159092</v>
      </c>
      <c r="I19" s="7">
        <f t="shared" si="7"/>
        <v>105014.08000000002</v>
      </c>
      <c r="J19" s="7">
        <f t="shared" si="8"/>
        <v>274.72</v>
      </c>
      <c r="K19" s="7">
        <f t="shared" si="9"/>
        <v>123.56</v>
      </c>
      <c r="L19" s="7">
        <f t="shared" si="10"/>
        <v>333.91999999999996</v>
      </c>
      <c r="M19" s="27">
        <f t="shared" si="11"/>
        <v>2.702492716089349</v>
      </c>
      <c r="N19" s="7">
        <f t="shared" si="12"/>
        <v>140.02</v>
      </c>
      <c r="O19" s="28">
        <f t="shared" si="13"/>
        <v>1</v>
      </c>
      <c r="P19" s="28" t="str">
        <f t="shared" si="14"/>
        <v>1”</v>
      </c>
      <c r="Q19" s="26">
        <f t="shared" si="15"/>
        <v>33.82465949729757</v>
      </c>
      <c r="R19" s="7">
        <f t="shared" si="16"/>
        <v>898.5799999999999</v>
      </c>
      <c r="S19" s="29">
        <f t="shared" si="17"/>
        <v>4.457883326470573</v>
      </c>
      <c r="T19" s="29">
        <f t="shared" si="18"/>
        <v>2.2824945057804955</v>
      </c>
      <c r="U19" s="27">
        <f t="shared" si="19"/>
        <v>0.7712742198374797</v>
      </c>
      <c r="V19" s="7">
        <f t="shared" si="20"/>
        <v>76.39999999999999</v>
      </c>
      <c r="W19" s="29">
        <f t="shared" si="21"/>
        <v>31.24</v>
      </c>
      <c r="X19" s="26">
        <f t="shared" si="30"/>
        <v>0.4927334972124129</v>
      </c>
      <c r="Y19" s="26">
        <f t="shared" si="30"/>
        <v>0.6156690661739788</v>
      </c>
      <c r="Z19" s="26">
        <f t="shared" si="30"/>
        <v>0.7036510686807489</v>
      </c>
      <c r="AA19" s="26">
        <f t="shared" si="30"/>
        <v>0.41627384071656515</v>
      </c>
      <c r="AB19" s="26">
        <f t="shared" si="30"/>
        <v>0.3881693735740108</v>
      </c>
      <c r="AC19" s="26">
        <f t="shared" si="30"/>
        <v>0.3884326609952078</v>
      </c>
      <c r="AD19" s="26">
        <f t="shared" si="30"/>
        <v>0.06880365920593745</v>
      </c>
      <c r="AE19" s="26">
        <f t="shared" si="30"/>
        <v>0.31585574962068874</v>
      </c>
      <c r="AF19" s="26">
        <f t="shared" si="30"/>
        <v>0.5849327379407618</v>
      </c>
      <c r="AG19" s="27">
        <f t="shared" si="23"/>
        <v>0.06880365920593745</v>
      </c>
      <c r="AH19" s="26">
        <f t="shared" si="24"/>
        <v>7</v>
      </c>
      <c r="AI19" s="30" t="str">
        <f t="shared" si="25"/>
        <v>1 ¼”</v>
      </c>
      <c r="AJ19" s="31">
        <f t="shared" si="26"/>
        <v>35.052</v>
      </c>
      <c r="AK19" s="32">
        <f t="shared" si="27"/>
        <v>1</v>
      </c>
    </row>
    <row r="20" spans="1:37" ht="12.75">
      <c r="A20" s="23">
        <f t="shared" si="1"/>
        <v>24.32</v>
      </c>
      <c r="B20" s="23">
        <f t="shared" si="28"/>
        <v>170</v>
      </c>
      <c r="C20" s="25">
        <f t="shared" si="29"/>
        <v>16</v>
      </c>
      <c r="D20" s="26">
        <f t="shared" si="2"/>
        <v>200</v>
      </c>
      <c r="E20" s="26">
        <f t="shared" si="3"/>
        <v>100</v>
      </c>
      <c r="F20" s="7">
        <f t="shared" si="4"/>
        <v>165.5805597426558</v>
      </c>
      <c r="G20" s="7">
        <f t="shared" si="5"/>
        <v>21533.2</v>
      </c>
      <c r="H20" s="7">
        <f t="shared" si="6"/>
        <v>373.1152204948439</v>
      </c>
      <c r="I20" s="7">
        <f t="shared" si="7"/>
        <v>109339.18</v>
      </c>
      <c r="J20" s="7">
        <f t="shared" si="8"/>
        <v>282.92</v>
      </c>
      <c r="K20" s="7">
        <f t="shared" si="9"/>
        <v>126.36000000000001</v>
      </c>
      <c r="L20" s="7">
        <f t="shared" si="10"/>
        <v>341.02</v>
      </c>
      <c r="M20" s="27">
        <f t="shared" si="11"/>
        <v>2.698797087685976</v>
      </c>
      <c r="N20" s="7">
        <f t="shared" si="12"/>
        <v>143.42000000000002</v>
      </c>
      <c r="O20" s="28">
        <f t="shared" si="13"/>
        <v>1</v>
      </c>
      <c r="P20" s="28" t="str">
        <f t="shared" si="14"/>
        <v>1 ¼”</v>
      </c>
      <c r="Q20" s="26">
        <f t="shared" si="15"/>
        <v>34.82434782690622</v>
      </c>
      <c r="R20" s="7">
        <f t="shared" si="16"/>
        <v>952.4799999999999</v>
      </c>
      <c r="S20" s="29">
        <f t="shared" si="17"/>
        <v>4.4233091226571055</v>
      </c>
      <c r="T20" s="29">
        <f t="shared" si="18"/>
        <v>2.2533757650942667</v>
      </c>
      <c r="U20" s="27">
        <f t="shared" si="19"/>
        <v>0.763133064632635</v>
      </c>
      <c r="V20" s="7">
        <f t="shared" si="20"/>
        <v>81.19999999999999</v>
      </c>
      <c r="W20" s="29">
        <f t="shared" si="21"/>
        <v>31.74</v>
      </c>
      <c r="X20" s="26">
        <f t="shared" si="30"/>
        <v>0.022701152290146354</v>
      </c>
      <c r="Y20" s="26">
        <f t="shared" si="30"/>
        <v>0.8128296558452117</v>
      </c>
      <c r="Z20" s="26">
        <f t="shared" si="30"/>
        <v>0.26599030681412916</v>
      </c>
      <c r="AA20" s="26">
        <f t="shared" si="30"/>
        <v>0.14132576710555966</v>
      </c>
      <c r="AB20" s="26">
        <f t="shared" si="30"/>
        <v>0.2315025539648934</v>
      </c>
      <c r="AC20" s="26">
        <f t="shared" si="30"/>
        <v>0.29176516386377993</v>
      </c>
      <c r="AD20" s="26">
        <f t="shared" si="30"/>
        <v>0.012947215963488357</v>
      </c>
      <c r="AE20" s="26">
        <f t="shared" si="30"/>
        <v>0.2748183627486852</v>
      </c>
      <c r="AF20" s="26">
        <f t="shared" si="30"/>
        <v>0.5600355385539594</v>
      </c>
      <c r="AG20" s="27">
        <f t="shared" si="23"/>
        <v>0.012947215963488357</v>
      </c>
      <c r="AH20" s="26">
        <f t="shared" si="24"/>
        <v>7</v>
      </c>
      <c r="AI20" s="30" t="str">
        <f t="shared" si="25"/>
        <v>1 ¼”</v>
      </c>
      <c r="AJ20" s="31">
        <f t="shared" si="26"/>
        <v>35.052</v>
      </c>
      <c r="AK20" s="32">
        <f t="shared" si="27"/>
        <v>1</v>
      </c>
    </row>
    <row r="21" spans="1:37" ht="12.75">
      <c r="A21" s="23">
        <f t="shared" si="1"/>
        <v>25.82</v>
      </c>
      <c r="B21" s="23">
        <f t="shared" si="28"/>
        <v>180</v>
      </c>
      <c r="C21" s="25">
        <f t="shared" si="29"/>
        <v>17</v>
      </c>
      <c r="D21" s="26">
        <f t="shared" si="2"/>
        <v>210</v>
      </c>
      <c r="E21" s="26">
        <f t="shared" si="3"/>
        <v>105</v>
      </c>
      <c r="F21" s="7">
        <f t="shared" si="4"/>
        <v>170.78942210277916</v>
      </c>
      <c r="G21" s="7">
        <f t="shared" si="5"/>
        <v>22909.300000000003</v>
      </c>
      <c r="H21" s="7">
        <f t="shared" si="6"/>
        <v>380.4232591730559</v>
      </c>
      <c r="I21" s="7">
        <f t="shared" si="7"/>
        <v>113664.28</v>
      </c>
      <c r="J21" s="7">
        <f t="shared" si="8"/>
        <v>291.12</v>
      </c>
      <c r="K21" s="7">
        <f t="shared" si="9"/>
        <v>129.16000000000003</v>
      </c>
      <c r="L21" s="7">
        <f t="shared" si="10"/>
        <v>348.12</v>
      </c>
      <c r="M21" s="27">
        <f t="shared" si="11"/>
        <v>2.695261690925983</v>
      </c>
      <c r="N21" s="7">
        <f t="shared" si="12"/>
        <v>146.82</v>
      </c>
      <c r="O21" s="28">
        <f t="shared" si="13"/>
        <v>15</v>
      </c>
      <c r="P21" s="28" t="str">
        <f t="shared" si="14"/>
        <v>¼”</v>
      </c>
      <c r="Q21" s="26">
        <f t="shared" si="15"/>
        <v>9.242520626721454</v>
      </c>
      <c r="R21" s="7">
        <f t="shared" si="16"/>
        <v>1006.3799999999999</v>
      </c>
      <c r="S21" s="29">
        <f t="shared" si="17"/>
        <v>4.3928884776051635</v>
      </c>
      <c r="T21" s="29">
        <f t="shared" si="18"/>
        <v>2.227440402861258</v>
      </c>
      <c r="U21" s="27">
        <f t="shared" si="19"/>
        <v>0.7562529248577994</v>
      </c>
      <c r="V21" s="7">
        <f t="shared" si="20"/>
        <v>85.99999999999999</v>
      </c>
      <c r="W21" s="29">
        <f t="shared" si="21"/>
        <v>32.239999999999995</v>
      </c>
      <c r="X21" s="26">
        <f t="shared" si="30"/>
        <v>0.5526688073678798</v>
      </c>
      <c r="Y21" s="26">
        <f t="shared" si="30"/>
        <v>0.00999024551644645</v>
      </c>
      <c r="Z21" s="26">
        <f t="shared" si="30"/>
        <v>0.8283295449475094</v>
      </c>
      <c r="AA21" s="26">
        <f t="shared" si="30"/>
        <v>0.8663776934945542</v>
      </c>
      <c r="AB21" s="26">
        <f t="shared" si="30"/>
        <v>0.07483573435577595</v>
      </c>
      <c r="AC21" s="26">
        <f t="shared" si="30"/>
        <v>0.1950976667323523</v>
      </c>
      <c r="AD21" s="26">
        <f t="shared" si="30"/>
        <v>0.9570907727210392</v>
      </c>
      <c r="AE21" s="26">
        <f t="shared" si="30"/>
        <v>0.23378097587668178</v>
      </c>
      <c r="AF21" s="26">
        <f t="shared" si="30"/>
        <v>0.5351383391671569</v>
      </c>
      <c r="AG21" s="27">
        <f t="shared" si="23"/>
        <v>0.00999024551644645</v>
      </c>
      <c r="AH21" s="26">
        <f t="shared" si="24"/>
        <v>2</v>
      </c>
      <c r="AI21" s="30" t="str">
        <f t="shared" si="25"/>
        <v>¼”</v>
      </c>
      <c r="AJ21" s="31">
        <f t="shared" si="26"/>
        <v>9.2456</v>
      </c>
      <c r="AK21" s="32">
        <f t="shared" si="27"/>
        <v>15</v>
      </c>
    </row>
    <row r="22" spans="1:37" ht="12.75">
      <c r="A22" s="23">
        <f t="shared" si="1"/>
        <v>27.32</v>
      </c>
      <c r="B22" s="23">
        <f t="shared" si="28"/>
        <v>190</v>
      </c>
      <c r="C22" s="25">
        <f t="shared" si="29"/>
        <v>18</v>
      </c>
      <c r="D22" s="26">
        <f t="shared" si="2"/>
        <v>222</v>
      </c>
      <c r="E22" s="26">
        <f t="shared" si="3"/>
        <v>111</v>
      </c>
      <c r="F22" s="7">
        <f t="shared" si="4"/>
        <v>175.8440548887318</v>
      </c>
      <c r="G22" s="7">
        <f t="shared" si="5"/>
        <v>24285.4</v>
      </c>
      <c r="H22" s="7">
        <f t="shared" si="6"/>
        <v>387.5935299702307</v>
      </c>
      <c r="I22" s="7">
        <f t="shared" si="7"/>
        <v>117989.38</v>
      </c>
      <c r="J22" s="7">
        <f t="shared" si="8"/>
        <v>299.32000000000005</v>
      </c>
      <c r="K22" s="7">
        <f t="shared" si="9"/>
        <v>131.96</v>
      </c>
      <c r="L22" s="7">
        <f t="shared" si="10"/>
        <v>355.22</v>
      </c>
      <c r="M22" s="27">
        <f t="shared" si="11"/>
        <v>2.6918763261594423</v>
      </c>
      <c r="N22" s="7">
        <f t="shared" si="12"/>
        <v>150.22000000000003</v>
      </c>
      <c r="O22" s="28">
        <f t="shared" si="13"/>
        <v>29</v>
      </c>
      <c r="P22" s="28" t="str">
        <f t="shared" si="14"/>
        <v>1/8”</v>
      </c>
      <c r="Q22" s="26">
        <f t="shared" si="15"/>
        <v>6.8228581949204425</v>
      </c>
      <c r="R22" s="7">
        <f t="shared" si="16"/>
        <v>1060.28</v>
      </c>
      <c r="S22" s="29">
        <f t="shared" si="17"/>
        <v>4.36591532361007</v>
      </c>
      <c r="T22" s="29">
        <f t="shared" si="18"/>
        <v>2.204188991293944</v>
      </c>
      <c r="U22" s="27">
        <f t="shared" si="19"/>
        <v>0.7504376538831515</v>
      </c>
      <c r="V22" s="7">
        <f t="shared" si="20"/>
        <v>90.8</v>
      </c>
      <c r="W22" s="29">
        <f t="shared" si="21"/>
        <v>32.739999999999995</v>
      </c>
      <c r="X22" s="26">
        <f t="shared" si="30"/>
        <v>0.08263646244560974</v>
      </c>
      <c r="Y22" s="26">
        <f t="shared" si="30"/>
        <v>0.2071508351876794</v>
      </c>
      <c r="Z22" s="26">
        <f t="shared" si="30"/>
        <v>0.39066878308088704</v>
      </c>
      <c r="AA22" s="26">
        <f t="shared" si="30"/>
        <v>0.5914296198835487</v>
      </c>
      <c r="AB22" s="26">
        <f t="shared" si="30"/>
        <v>0.9181689147466581</v>
      </c>
      <c r="AC22" s="26">
        <f t="shared" si="30"/>
        <v>0.09843016960092443</v>
      </c>
      <c r="AD22" s="26">
        <f t="shared" si="30"/>
        <v>0.9012343294785898</v>
      </c>
      <c r="AE22" s="26">
        <f t="shared" si="30"/>
        <v>0.19274358900467825</v>
      </c>
      <c r="AF22" s="26">
        <f t="shared" si="30"/>
        <v>0.5102411397803546</v>
      </c>
      <c r="AG22" s="27">
        <f t="shared" si="23"/>
        <v>0.08263646244560974</v>
      </c>
      <c r="AH22" s="26">
        <f t="shared" si="24"/>
        <v>1</v>
      </c>
      <c r="AI22" s="30" t="str">
        <f t="shared" si="25"/>
        <v>1/8”</v>
      </c>
      <c r="AJ22" s="31">
        <f t="shared" si="26"/>
        <v>6.8326</v>
      </c>
      <c r="AK22" s="32">
        <f t="shared" si="27"/>
        <v>29</v>
      </c>
    </row>
    <row r="23" spans="1:37" ht="12.75">
      <c r="A23" s="23">
        <f t="shared" si="1"/>
        <v>28.82</v>
      </c>
      <c r="B23" s="23">
        <f t="shared" si="28"/>
        <v>200</v>
      </c>
      <c r="C23" s="25">
        <f t="shared" si="29"/>
        <v>19</v>
      </c>
      <c r="D23" s="26">
        <f t="shared" si="2"/>
        <v>234</v>
      </c>
      <c r="E23" s="26">
        <f t="shared" si="3"/>
        <v>117</v>
      </c>
      <c r="F23" s="7">
        <f t="shared" si="4"/>
        <v>180.75739701937894</v>
      </c>
      <c r="G23" s="7">
        <f t="shared" si="5"/>
        <v>25661.500000000004</v>
      </c>
      <c r="H23" s="7">
        <f t="shared" si="6"/>
        <v>394.6335424539052</v>
      </c>
      <c r="I23" s="7">
        <f t="shared" si="7"/>
        <v>122314.48000000001</v>
      </c>
      <c r="J23" s="7">
        <f t="shared" si="8"/>
        <v>307.52</v>
      </c>
      <c r="K23" s="7">
        <f t="shared" si="9"/>
        <v>134.76000000000002</v>
      </c>
      <c r="L23" s="7">
        <f t="shared" si="10"/>
        <v>362.32</v>
      </c>
      <c r="M23" s="27">
        <f t="shared" si="11"/>
        <v>2.688631641436628</v>
      </c>
      <c r="N23" s="7">
        <f t="shared" si="12"/>
        <v>153.62</v>
      </c>
      <c r="O23" s="28">
        <f t="shared" si="13"/>
        <v>2</v>
      </c>
      <c r="P23" s="28" t="str">
        <f t="shared" si="14"/>
        <v>1”</v>
      </c>
      <c r="Q23" s="26">
        <f t="shared" si="15"/>
        <v>26.632855986103177</v>
      </c>
      <c r="R23" s="7">
        <f t="shared" si="16"/>
        <v>1114.18</v>
      </c>
      <c r="S23" s="29">
        <f t="shared" si="17"/>
        <v>4.341835044716793</v>
      </c>
      <c r="T23" s="29">
        <f t="shared" si="18"/>
        <v>2.1832220919379397</v>
      </c>
      <c r="U23" s="27">
        <f t="shared" si="19"/>
        <v>0.7455296558931552</v>
      </c>
      <c r="V23" s="7">
        <f t="shared" si="20"/>
        <v>95.6</v>
      </c>
      <c r="W23" s="29">
        <f t="shared" si="21"/>
        <v>33.239999999999995</v>
      </c>
      <c r="X23" s="26">
        <f t="shared" si="30"/>
        <v>0.6126041175233397</v>
      </c>
      <c r="Y23" s="26">
        <f t="shared" si="30"/>
        <v>0.4043114248589106</v>
      </c>
      <c r="Z23" s="26">
        <f t="shared" si="30"/>
        <v>0.9530080212142664</v>
      </c>
      <c r="AA23" s="26">
        <f t="shared" si="30"/>
        <v>0.3164815462725432</v>
      </c>
      <c r="AB23" s="26">
        <f t="shared" si="30"/>
        <v>0.7615020951375402</v>
      </c>
      <c r="AC23" s="26">
        <f t="shared" si="30"/>
        <v>0.0017626724694965734</v>
      </c>
      <c r="AD23" s="26">
        <f t="shared" si="30"/>
        <v>0.8453778862361407</v>
      </c>
      <c r="AE23" s="26">
        <f t="shared" si="30"/>
        <v>0.15170620213267472</v>
      </c>
      <c r="AF23" s="26">
        <f t="shared" si="30"/>
        <v>0.485343940393552</v>
      </c>
      <c r="AG23" s="27">
        <f t="shared" si="23"/>
        <v>0.0017626724694965734</v>
      </c>
      <c r="AH23" s="26">
        <f t="shared" si="24"/>
        <v>6</v>
      </c>
      <c r="AI23" s="30" t="str">
        <f t="shared" si="25"/>
        <v>1”</v>
      </c>
      <c r="AJ23" s="31">
        <f t="shared" si="26"/>
        <v>26.6446</v>
      </c>
      <c r="AK23" s="32">
        <f t="shared" si="27"/>
        <v>2</v>
      </c>
    </row>
    <row r="24" spans="1:37" ht="12.75">
      <c r="A24" s="23">
        <f t="shared" si="1"/>
        <v>30.32</v>
      </c>
      <c r="B24" s="23">
        <f t="shared" si="28"/>
        <v>210</v>
      </c>
      <c r="C24" s="25">
        <f t="shared" si="29"/>
        <v>20</v>
      </c>
      <c r="D24" s="26">
        <f t="shared" si="2"/>
        <v>246</v>
      </c>
      <c r="E24" s="26">
        <f t="shared" si="3"/>
        <v>123</v>
      </c>
      <c r="F24" s="7">
        <f t="shared" si="4"/>
        <v>185.54067347816607</v>
      </c>
      <c r="G24" s="7">
        <f t="shared" si="5"/>
        <v>27037.600000000002</v>
      </c>
      <c r="H24" s="7">
        <f t="shared" si="6"/>
        <v>401.55014778312835</v>
      </c>
      <c r="I24" s="7">
        <f t="shared" si="7"/>
        <v>126639.57999999999</v>
      </c>
      <c r="J24" s="7">
        <f t="shared" si="8"/>
        <v>315.72</v>
      </c>
      <c r="K24" s="7">
        <f t="shared" si="9"/>
        <v>137.56</v>
      </c>
      <c r="L24" s="7">
        <f t="shared" si="10"/>
        <v>369.41999999999996</v>
      </c>
      <c r="M24" s="27">
        <f t="shared" si="11"/>
        <v>2.6855190462343703</v>
      </c>
      <c r="N24" s="7">
        <f t="shared" si="12"/>
        <v>157.02</v>
      </c>
      <c r="O24" s="28">
        <f t="shared" si="13"/>
        <v>6</v>
      </c>
      <c r="P24" s="28" t="str">
        <f t="shared" si="14"/>
        <v>½”</v>
      </c>
      <c r="Q24" s="26">
        <f t="shared" si="15"/>
        <v>15.74402345555422</v>
      </c>
      <c r="R24" s="7">
        <f t="shared" si="16"/>
        <v>1168.08</v>
      </c>
      <c r="S24" s="29">
        <f t="shared" si="17"/>
        <v>4.320205935438056</v>
      </c>
      <c r="T24" s="29">
        <f t="shared" si="18"/>
        <v>2.1642162888364296</v>
      </c>
      <c r="U24" s="27">
        <f t="shared" si="19"/>
        <v>0.7414007797928345</v>
      </c>
      <c r="V24" s="7">
        <f t="shared" si="20"/>
        <v>100.39999999999999</v>
      </c>
      <c r="W24" s="29">
        <f t="shared" si="21"/>
        <v>33.739999999999995</v>
      </c>
      <c r="X24" s="26">
        <f t="shared" si="30"/>
        <v>0.14257177260107667</v>
      </c>
      <c r="Y24" s="26">
        <f t="shared" si="30"/>
        <v>0.6014720145301489</v>
      </c>
      <c r="Z24" s="26">
        <f t="shared" si="30"/>
        <v>0.5153472593476476</v>
      </c>
      <c r="AA24" s="26">
        <f t="shared" si="30"/>
        <v>0.04153347266153862</v>
      </c>
      <c r="AB24" s="26">
        <f t="shared" si="30"/>
        <v>0.6048352755284232</v>
      </c>
      <c r="AC24" s="26">
        <f t="shared" si="30"/>
        <v>0.9050951753380692</v>
      </c>
      <c r="AD24" s="26">
        <f t="shared" si="30"/>
        <v>0.7895214429936916</v>
      </c>
      <c r="AE24" s="26">
        <f t="shared" si="30"/>
        <v>0.1106688152606713</v>
      </c>
      <c r="AF24" s="26">
        <f t="shared" si="30"/>
        <v>0.46044674100674965</v>
      </c>
      <c r="AG24" s="27">
        <f t="shared" si="23"/>
        <v>0.04153347266153862</v>
      </c>
      <c r="AH24" s="26">
        <f t="shared" si="24"/>
        <v>4</v>
      </c>
      <c r="AI24" s="30" t="str">
        <f t="shared" si="25"/>
        <v>½”</v>
      </c>
      <c r="AJ24" s="31">
        <f t="shared" si="26"/>
        <v>15.7988</v>
      </c>
      <c r="AK24" s="32">
        <f t="shared" si="27"/>
        <v>6</v>
      </c>
    </row>
    <row r="25" spans="1:37" ht="12.75">
      <c r="A25" s="23">
        <f t="shared" si="1"/>
        <v>31.82</v>
      </c>
      <c r="B25" s="23">
        <f t="shared" si="28"/>
        <v>220</v>
      </c>
      <c r="C25" s="25">
        <f t="shared" si="29"/>
        <v>21</v>
      </c>
      <c r="D25" s="26">
        <f t="shared" si="2"/>
        <v>258</v>
      </c>
      <c r="E25" s="26">
        <f t="shared" si="3"/>
        <v>129</v>
      </c>
      <c r="F25" s="7">
        <f t="shared" si="4"/>
        <v>190.20369726228117</v>
      </c>
      <c r="G25" s="7">
        <f t="shared" si="5"/>
        <v>28413.700000000004</v>
      </c>
      <c r="H25" s="7">
        <f t="shared" si="6"/>
        <v>408.3496167986279</v>
      </c>
      <c r="I25" s="7">
        <f t="shared" si="7"/>
        <v>130964.68</v>
      </c>
      <c r="J25" s="7">
        <f t="shared" si="8"/>
        <v>323.92</v>
      </c>
      <c r="K25" s="7">
        <f t="shared" si="9"/>
        <v>140.36</v>
      </c>
      <c r="L25" s="7">
        <f t="shared" si="10"/>
        <v>376.52</v>
      </c>
      <c r="M25" s="27">
        <f t="shared" si="11"/>
        <v>2.6825306355086918</v>
      </c>
      <c r="N25" s="7">
        <f t="shared" si="12"/>
        <v>160.42000000000002</v>
      </c>
      <c r="O25" s="28">
        <f t="shared" si="13"/>
        <v>1</v>
      </c>
      <c r="P25" s="28" t="str">
        <f t="shared" si="14"/>
        <v>1 ¼”</v>
      </c>
      <c r="Q25" s="26">
        <f t="shared" si="15"/>
        <v>39.44455930639198</v>
      </c>
      <c r="R25" s="7">
        <f t="shared" si="16"/>
        <v>1221.98</v>
      </c>
      <c r="S25" s="29">
        <f t="shared" si="17"/>
        <v>4.300671858997595</v>
      </c>
      <c r="T25" s="29">
        <f t="shared" si="18"/>
        <v>2.14690683028908</v>
      </c>
      <c r="U25" s="27">
        <f t="shared" si="19"/>
        <v>0.7379456972723867</v>
      </c>
      <c r="V25" s="7">
        <f t="shared" si="20"/>
        <v>105.19999999999999</v>
      </c>
      <c r="W25" s="29">
        <f t="shared" si="21"/>
        <v>34.239999999999995</v>
      </c>
      <c r="X25" s="26">
        <f aca="true" t="shared" si="31" ref="X25:AF34">ABS(1-(($R25/X$2)-INT($R25/X$2)))</f>
        <v>0.6725394276788066</v>
      </c>
      <c r="Y25" s="26">
        <f t="shared" si="31"/>
        <v>0.79863260420138</v>
      </c>
      <c r="Z25" s="26">
        <f t="shared" si="31"/>
        <v>0.07768649748102696</v>
      </c>
      <c r="AA25" s="26">
        <f t="shared" si="31"/>
        <v>0.7665853990505322</v>
      </c>
      <c r="AB25" s="26">
        <f t="shared" si="31"/>
        <v>0.4481684559193053</v>
      </c>
      <c r="AC25" s="26">
        <f t="shared" si="31"/>
        <v>0.8084276782066411</v>
      </c>
      <c r="AD25" s="26">
        <f t="shared" si="31"/>
        <v>0.7336649997512423</v>
      </c>
      <c r="AE25" s="26">
        <f t="shared" si="31"/>
        <v>0.06963142838866776</v>
      </c>
      <c r="AF25" s="26">
        <f t="shared" si="31"/>
        <v>0.4355495416199472</v>
      </c>
      <c r="AG25" s="27">
        <f t="shared" si="23"/>
        <v>0.06963142838866776</v>
      </c>
      <c r="AH25" s="26">
        <f t="shared" si="24"/>
        <v>8</v>
      </c>
      <c r="AI25" s="30" t="str">
        <f t="shared" si="25"/>
        <v>1 ½”</v>
      </c>
      <c r="AJ25" s="31">
        <f t="shared" si="26"/>
        <v>40.894</v>
      </c>
      <c r="AK25" s="32">
        <f t="shared" si="27"/>
        <v>1</v>
      </c>
    </row>
    <row r="26" spans="1:37" ht="12.75">
      <c r="A26" s="23">
        <f t="shared" si="1"/>
        <v>33.32</v>
      </c>
      <c r="B26" s="23">
        <f t="shared" si="28"/>
        <v>230</v>
      </c>
      <c r="C26" s="25">
        <f t="shared" si="29"/>
        <v>22</v>
      </c>
      <c r="D26" s="26">
        <f t="shared" si="2"/>
        <v>270</v>
      </c>
      <c r="E26" s="26">
        <f t="shared" si="3"/>
        <v>135</v>
      </c>
      <c r="F26" s="7">
        <f t="shared" si="4"/>
        <v>194.75510619686344</v>
      </c>
      <c r="G26" s="7">
        <f t="shared" si="5"/>
        <v>29789.800000000003</v>
      </c>
      <c r="H26" s="7">
        <f t="shared" si="6"/>
        <v>415.0377065936544</v>
      </c>
      <c r="I26" s="7">
        <f t="shared" si="7"/>
        <v>135289.78</v>
      </c>
      <c r="J26" s="7">
        <f t="shared" si="8"/>
        <v>332.12</v>
      </c>
      <c r="K26" s="7">
        <f t="shared" si="9"/>
        <v>143.16000000000003</v>
      </c>
      <c r="L26" s="7">
        <f t="shared" si="10"/>
        <v>383.62</v>
      </c>
      <c r="M26" s="27">
        <f t="shared" si="11"/>
        <v>2.6796591226599604</v>
      </c>
      <c r="N26" s="7">
        <f t="shared" si="12"/>
        <v>163.82</v>
      </c>
      <c r="O26" s="28">
        <f t="shared" si="13"/>
        <v>1</v>
      </c>
      <c r="P26" s="28" t="str">
        <f t="shared" si="14"/>
        <v>1 ¼”</v>
      </c>
      <c r="Q26" s="26">
        <f t="shared" si="15"/>
        <v>40.30509732449109</v>
      </c>
      <c r="R26" s="7">
        <f t="shared" si="16"/>
        <v>1275.8799999999999</v>
      </c>
      <c r="S26" s="29">
        <f t="shared" si="17"/>
        <v>4.282942483668906</v>
      </c>
      <c r="T26" s="29">
        <f t="shared" si="18"/>
        <v>2.1310748390551755</v>
      </c>
      <c r="U26" s="27">
        <f t="shared" si="19"/>
        <v>0.7350770041186506</v>
      </c>
      <c r="V26" s="7">
        <f t="shared" si="20"/>
        <v>109.99999999999999</v>
      </c>
      <c r="W26" s="29">
        <f t="shared" si="21"/>
        <v>34.739999999999995</v>
      </c>
      <c r="X26" s="26">
        <f t="shared" si="31"/>
        <v>0.20250708275654006</v>
      </c>
      <c r="Y26" s="26">
        <f t="shared" si="31"/>
        <v>0.9957931938726148</v>
      </c>
      <c r="Z26" s="26">
        <f t="shared" si="31"/>
        <v>0.6400257356144081</v>
      </c>
      <c r="AA26" s="26">
        <f t="shared" si="31"/>
        <v>0.49163732543952765</v>
      </c>
      <c r="AB26" s="26">
        <f t="shared" si="31"/>
        <v>0.29150163631018833</v>
      </c>
      <c r="AC26" s="26">
        <f t="shared" si="31"/>
        <v>0.7117601810752139</v>
      </c>
      <c r="AD26" s="26">
        <f t="shared" si="31"/>
        <v>0.6778085565087932</v>
      </c>
      <c r="AE26" s="26">
        <f t="shared" si="31"/>
        <v>0.028594041516664448</v>
      </c>
      <c r="AF26" s="26">
        <f t="shared" si="31"/>
        <v>0.41065234223314473</v>
      </c>
      <c r="AG26" s="27">
        <f t="shared" si="23"/>
        <v>0.028594041516664448</v>
      </c>
      <c r="AH26" s="26">
        <f t="shared" si="24"/>
        <v>8</v>
      </c>
      <c r="AI26" s="30" t="str">
        <f t="shared" si="25"/>
        <v>1 ½”</v>
      </c>
      <c r="AJ26" s="31">
        <f t="shared" si="26"/>
        <v>40.894</v>
      </c>
      <c r="AK26" s="32">
        <f t="shared" si="27"/>
        <v>1</v>
      </c>
    </row>
    <row r="27" spans="1:37" ht="12.75">
      <c r="A27" s="23">
        <f t="shared" si="1"/>
        <v>34.82</v>
      </c>
      <c r="B27" s="23">
        <f t="shared" si="28"/>
        <v>240</v>
      </c>
      <c r="C27" s="25">
        <f t="shared" si="29"/>
        <v>23</v>
      </c>
      <c r="D27" s="26">
        <f t="shared" si="2"/>
        <v>282</v>
      </c>
      <c r="E27" s="26">
        <f t="shared" si="3"/>
        <v>141</v>
      </c>
      <c r="F27" s="7">
        <f t="shared" si="4"/>
        <v>199.2025510059086</v>
      </c>
      <c r="G27" s="7">
        <f t="shared" si="5"/>
        <v>31165.9</v>
      </c>
      <c r="H27" s="7">
        <f t="shared" si="6"/>
        <v>421.6197175766978</v>
      </c>
      <c r="I27" s="7">
        <f t="shared" si="7"/>
        <v>139614.88</v>
      </c>
      <c r="J27" s="7">
        <f t="shared" si="8"/>
        <v>340.32000000000005</v>
      </c>
      <c r="K27" s="7">
        <f t="shared" si="9"/>
        <v>145.96</v>
      </c>
      <c r="L27" s="7">
        <f t="shared" si="10"/>
        <v>390.71999999999997</v>
      </c>
      <c r="M27" s="27">
        <f t="shared" si="11"/>
        <v>2.676897780213757</v>
      </c>
      <c r="N27" s="7">
        <f t="shared" si="12"/>
        <v>167.22000000000003</v>
      </c>
      <c r="O27" s="28">
        <f t="shared" si="13"/>
        <v>4</v>
      </c>
      <c r="P27" s="28" t="str">
        <f t="shared" si="14"/>
        <v>½”</v>
      </c>
      <c r="Q27" s="26">
        <f t="shared" si="15"/>
        <v>20.57382124082644</v>
      </c>
      <c r="R27" s="7">
        <f t="shared" si="16"/>
        <v>1329.78</v>
      </c>
      <c r="S27" s="29">
        <f t="shared" si="17"/>
        <v>4.266778754985417</v>
      </c>
      <c r="T27" s="29">
        <f t="shared" si="18"/>
        <v>2.116537742351462</v>
      </c>
      <c r="U27" s="27">
        <f t="shared" si="19"/>
        <v>0.732721540276212</v>
      </c>
      <c r="V27" s="7">
        <f t="shared" si="20"/>
        <v>114.79999999999998</v>
      </c>
      <c r="W27" s="29">
        <f t="shared" si="21"/>
        <v>35.239999999999995</v>
      </c>
      <c r="X27" s="26">
        <f t="shared" si="31"/>
        <v>0.7324747378342735</v>
      </c>
      <c r="Y27" s="26">
        <f t="shared" si="31"/>
        <v>0.1929537835438495</v>
      </c>
      <c r="Z27" s="26">
        <f t="shared" si="31"/>
        <v>0.20236497374778573</v>
      </c>
      <c r="AA27" s="26">
        <f t="shared" si="31"/>
        <v>0.21668925182852217</v>
      </c>
      <c r="AB27" s="26">
        <f t="shared" si="31"/>
        <v>0.13483481670107045</v>
      </c>
      <c r="AC27" s="26">
        <f t="shared" si="31"/>
        <v>0.6150926839437858</v>
      </c>
      <c r="AD27" s="26">
        <f t="shared" si="31"/>
        <v>0.6219521132663441</v>
      </c>
      <c r="AE27" s="26">
        <f t="shared" si="31"/>
        <v>0.9875566546446608</v>
      </c>
      <c r="AF27" s="26">
        <f t="shared" si="31"/>
        <v>0.38575514284634227</v>
      </c>
      <c r="AG27" s="27">
        <f t="shared" si="23"/>
        <v>0.13483481670107045</v>
      </c>
      <c r="AH27" s="26">
        <f t="shared" si="24"/>
        <v>5</v>
      </c>
      <c r="AI27" s="30" t="str">
        <f t="shared" si="25"/>
        <v>¾”</v>
      </c>
      <c r="AJ27" s="31">
        <f t="shared" si="26"/>
        <v>20.9296</v>
      </c>
      <c r="AK27" s="32">
        <f t="shared" si="27"/>
        <v>4</v>
      </c>
    </row>
    <row r="28" spans="1:37" ht="12.75">
      <c r="A28" s="23">
        <f t="shared" si="1"/>
        <v>36.32</v>
      </c>
      <c r="B28" s="23">
        <f t="shared" si="28"/>
        <v>250</v>
      </c>
      <c r="C28" s="25">
        <f t="shared" si="29"/>
        <v>24</v>
      </c>
      <c r="D28" s="26">
        <f t="shared" si="2"/>
        <v>294</v>
      </c>
      <c r="E28" s="26">
        <f t="shared" si="3"/>
        <v>147</v>
      </c>
      <c r="F28" s="7">
        <f t="shared" si="4"/>
        <v>203.55284636863144</v>
      </c>
      <c r="G28" s="7">
        <f t="shared" si="5"/>
        <v>32542</v>
      </c>
      <c r="H28" s="7">
        <f t="shared" si="6"/>
        <v>428.10054263500814</v>
      </c>
      <c r="I28" s="7">
        <f t="shared" si="7"/>
        <v>143939.98</v>
      </c>
      <c r="J28" s="7">
        <f t="shared" si="8"/>
        <v>348.52000000000004</v>
      </c>
      <c r="K28" s="7">
        <f t="shared" si="9"/>
        <v>148.76</v>
      </c>
      <c r="L28" s="7">
        <f t="shared" si="10"/>
        <v>397.82</v>
      </c>
      <c r="M28" s="27">
        <f t="shared" si="11"/>
        <v>2.6742403872008604</v>
      </c>
      <c r="N28" s="7">
        <f t="shared" si="12"/>
        <v>170.62</v>
      </c>
      <c r="O28" s="28">
        <f t="shared" si="13"/>
        <v>38</v>
      </c>
      <c r="P28" s="28" t="str">
        <f t="shared" si="14"/>
        <v>1/8”</v>
      </c>
      <c r="Q28" s="26">
        <f t="shared" si="15"/>
        <v>6.808964859227</v>
      </c>
      <c r="R28" s="7">
        <f t="shared" si="16"/>
        <v>1383.68</v>
      </c>
      <c r="S28" s="29">
        <f t="shared" si="17"/>
        <v>4.251982053961035</v>
      </c>
      <c r="T28" s="29">
        <f t="shared" si="18"/>
        <v>2.103142010894428</v>
      </c>
      <c r="U28" s="27">
        <f t="shared" si="19"/>
        <v>0.7308175869503571</v>
      </c>
      <c r="V28" s="7">
        <f t="shared" si="20"/>
        <v>119.6</v>
      </c>
      <c r="W28" s="29">
        <f t="shared" si="21"/>
        <v>35.739999999999995</v>
      </c>
      <c r="X28" s="26">
        <f t="shared" si="31"/>
        <v>0.2624423929119999</v>
      </c>
      <c r="Y28" s="26">
        <f t="shared" si="31"/>
        <v>0.3901143732150807</v>
      </c>
      <c r="Z28" s="26">
        <f t="shared" si="31"/>
        <v>0.7647042118811651</v>
      </c>
      <c r="AA28" s="26">
        <f t="shared" si="31"/>
        <v>0.9417411782175167</v>
      </c>
      <c r="AB28" s="26">
        <f t="shared" si="31"/>
        <v>0.978167997091953</v>
      </c>
      <c r="AC28" s="26">
        <f t="shared" si="31"/>
        <v>0.5184251868123582</v>
      </c>
      <c r="AD28" s="26">
        <f t="shared" si="31"/>
        <v>0.5660956700238948</v>
      </c>
      <c r="AE28" s="26">
        <f t="shared" si="31"/>
        <v>0.9465192677726573</v>
      </c>
      <c r="AF28" s="26">
        <f t="shared" si="31"/>
        <v>0.3608579434595398</v>
      </c>
      <c r="AG28" s="27">
        <f t="shared" si="23"/>
        <v>0.2624423929119999</v>
      </c>
      <c r="AH28" s="26">
        <f t="shared" si="24"/>
        <v>1</v>
      </c>
      <c r="AI28" s="30" t="str">
        <f t="shared" si="25"/>
        <v>1/8”</v>
      </c>
      <c r="AJ28" s="31">
        <f t="shared" si="26"/>
        <v>6.8326</v>
      </c>
      <c r="AK28" s="32">
        <f t="shared" si="27"/>
        <v>38</v>
      </c>
    </row>
    <row r="29" spans="1:37" ht="12.75">
      <c r="A29" s="23">
        <f t="shared" si="1"/>
        <v>37.82</v>
      </c>
      <c r="B29" s="23">
        <f t="shared" si="28"/>
        <v>260</v>
      </c>
      <c r="C29" s="25">
        <f t="shared" si="29"/>
        <v>25</v>
      </c>
      <c r="D29" s="26">
        <f t="shared" si="2"/>
        <v>306</v>
      </c>
      <c r="E29" s="26">
        <f t="shared" si="3"/>
        <v>153</v>
      </c>
      <c r="F29" s="7">
        <f t="shared" si="4"/>
        <v>207.8120934938141</v>
      </c>
      <c r="G29" s="7">
        <f t="shared" si="5"/>
        <v>33918.100000000006</v>
      </c>
      <c r="H29" s="7">
        <f t="shared" si="6"/>
        <v>434.4847096956606</v>
      </c>
      <c r="I29" s="7">
        <f t="shared" si="7"/>
        <v>148265.08</v>
      </c>
      <c r="J29" s="7">
        <f t="shared" si="8"/>
        <v>356.72</v>
      </c>
      <c r="K29" s="7">
        <f t="shared" si="9"/>
        <v>151.56</v>
      </c>
      <c r="L29" s="7">
        <f t="shared" si="10"/>
        <v>404.91999999999996</v>
      </c>
      <c r="M29" s="27">
        <f t="shared" si="11"/>
        <v>2.671681182370018</v>
      </c>
      <c r="N29" s="7">
        <f t="shared" si="12"/>
        <v>174.02</v>
      </c>
      <c r="O29" s="28">
        <f t="shared" si="13"/>
        <v>12</v>
      </c>
      <c r="P29" s="28" t="str">
        <f t="shared" si="14"/>
        <v>3/8”</v>
      </c>
      <c r="Q29" s="26">
        <f t="shared" si="15"/>
        <v>12.3503836132067</v>
      </c>
      <c r="R29" s="7">
        <f t="shared" si="16"/>
        <v>1437.58</v>
      </c>
      <c r="S29" s="29">
        <f t="shared" si="17"/>
        <v>4.238385994498512</v>
      </c>
      <c r="T29" s="29">
        <f t="shared" si="18"/>
        <v>2.0907575800375344</v>
      </c>
      <c r="U29" s="27">
        <f t="shared" si="19"/>
        <v>0.7293127048186513</v>
      </c>
      <c r="V29" s="7">
        <f t="shared" si="20"/>
        <v>124.39999999999999</v>
      </c>
      <c r="W29" s="29">
        <f t="shared" si="21"/>
        <v>36.239999999999995</v>
      </c>
      <c r="X29" s="26">
        <f t="shared" si="31"/>
        <v>0.7924100479897405</v>
      </c>
      <c r="Y29" s="26">
        <f t="shared" si="31"/>
        <v>0.5872749628863154</v>
      </c>
      <c r="Z29" s="26">
        <f t="shared" si="31"/>
        <v>0.32704345001454627</v>
      </c>
      <c r="AA29" s="26">
        <f t="shared" si="31"/>
        <v>0.6667931046065112</v>
      </c>
      <c r="AB29" s="26">
        <f t="shared" si="31"/>
        <v>0.8215011774828351</v>
      </c>
      <c r="AC29" s="26">
        <f t="shared" si="31"/>
        <v>0.4217576896809305</v>
      </c>
      <c r="AD29" s="26">
        <f t="shared" si="31"/>
        <v>0.5102392267814457</v>
      </c>
      <c r="AE29" s="26">
        <f t="shared" si="31"/>
        <v>0.905481880900654</v>
      </c>
      <c r="AF29" s="26">
        <f t="shared" si="31"/>
        <v>0.33596074407273746</v>
      </c>
      <c r="AG29" s="27">
        <f t="shared" si="23"/>
        <v>0.32704345001454627</v>
      </c>
      <c r="AH29" s="26">
        <f t="shared" si="24"/>
        <v>3</v>
      </c>
      <c r="AI29" s="30" t="str">
        <f t="shared" si="25"/>
        <v>3/8”</v>
      </c>
      <c r="AJ29" s="31">
        <f t="shared" si="26"/>
        <v>12.5222</v>
      </c>
      <c r="AK29" s="32">
        <f t="shared" si="27"/>
        <v>12</v>
      </c>
    </row>
    <row r="30" spans="1:37" ht="12.75">
      <c r="A30" s="23">
        <f t="shared" si="1"/>
        <v>39.32</v>
      </c>
      <c r="B30" s="23">
        <f t="shared" si="28"/>
        <v>270</v>
      </c>
      <c r="C30" s="25">
        <f t="shared" si="29"/>
        <v>26</v>
      </c>
      <c r="D30" s="26">
        <f t="shared" si="2"/>
        <v>316</v>
      </c>
      <c r="E30" s="26">
        <f t="shared" si="3"/>
        <v>158</v>
      </c>
      <c r="F30" s="7">
        <f t="shared" si="4"/>
        <v>211.9857805132028</v>
      </c>
      <c r="G30" s="7">
        <f t="shared" si="5"/>
        <v>35294.200000000004</v>
      </c>
      <c r="H30" s="7">
        <f t="shared" si="6"/>
        <v>440.77641873659314</v>
      </c>
      <c r="I30" s="7">
        <f t="shared" si="7"/>
        <v>152590.18</v>
      </c>
      <c r="J30" s="7">
        <f t="shared" si="8"/>
        <v>364.92</v>
      </c>
      <c r="K30" s="7">
        <f t="shared" si="9"/>
        <v>154.36</v>
      </c>
      <c r="L30" s="7">
        <f t="shared" si="10"/>
        <v>412.02</v>
      </c>
      <c r="M30" s="27">
        <f t="shared" si="11"/>
        <v>2.6692148224928736</v>
      </c>
      <c r="N30" s="7">
        <f t="shared" si="12"/>
        <v>177.42000000000002</v>
      </c>
      <c r="O30" s="28">
        <f t="shared" si="13"/>
        <v>1</v>
      </c>
      <c r="P30" s="28" t="str">
        <f t="shared" si="14"/>
        <v>1 ½”</v>
      </c>
      <c r="Q30" s="26">
        <f t="shared" si="15"/>
        <v>43.57764697848658</v>
      </c>
      <c r="R30" s="7">
        <f t="shared" si="16"/>
        <v>1491.48</v>
      </c>
      <c r="S30" s="29">
        <f t="shared" si="17"/>
        <v>4.225850139683007</v>
      </c>
      <c r="T30" s="29">
        <f t="shared" si="18"/>
        <v>2.0792735138626006</v>
      </c>
      <c r="U30" s="27">
        <f t="shared" si="19"/>
        <v>0.7281620475972738</v>
      </c>
      <c r="V30" s="7">
        <f t="shared" si="20"/>
        <v>129.2</v>
      </c>
      <c r="W30" s="29">
        <f t="shared" si="21"/>
        <v>36.739999999999995</v>
      </c>
      <c r="X30" s="26">
        <f t="shared" si="31"/>
        <v>0.3223777030674668</v>
      </c>
      <c r="Y30" s="26">
        <f t="shared" si="31"/>
        <v>0.7844355525575502</v>
      </c>
      <c r="Z30" s="26">
        <f t="shared" si="31"/>
        <v>0.8893826881479256</v>
      </c>
      <c r="AA30" s="26">
        <f t="shared" si="31"/>
        <v>0.3918450309955057</v>
      </c>
      <c r="AB30" s="26">
        <f t="shared" si="31"/>
        <v>0.6648343578737173</v>
      </c>
      <c r="AC30" s="26">
        <f t="shared" si="31"/>
        <v>0.3250901925495029</v>
      </c>
      <c r="AD30" s="26">
        <f t="shared" si="31"/>
        <v>0.4543827835389964</v>
      </c>
      <c r="AE30" s="26">
        <f t="shared" si="31"/>
        <v>0.8644444940286504</v>
      </c>
      <c r="AF30" s="26">
        <f t="shared" si="31"/>
        <v>0.3110635446859349</v>
      </c>
      <c r="AG30" s="27">
        <f t="shared" si="23"/>
        <v>0.3110635446859349</v>
      </c>
      <c r="AH30" s="26">
        <f t="shared" si="24"/>
        <v>9</v>
      </c>
      <c r="AI30" s="30" t="str">
        <f t="shared" si="25"/>
        <v>2”</v>
      </c>
      <c r="AJ30" s="31">
        <f t="shared" si="26"/>
        <v>52.5018</v>
      </c>
      <c r="AK30" s="32">
        <f t="shared" si="27"/>
        <v>1</v>
      </c>
    </row>
    <row r="31" spans="1:37" ht="12.75">
      <c r="A31" s="23">
        <f t="shared" si="1"/>
        <v>40.82</v>
      </c>
      <c r="B31" s="23">
        <f t="shared" si="28"/>
        <v>280</v>
      </c>
      <c r="C31" s="25">
        <f t="shared" si="29"/>
        <v>27</v>
      </c>
      <c r="D31" s="26">
        <f t="shared" si="2"/>
        <v>328</v>
      </c>
      <c r="E31" s="26">
        <f t="shared" si="3"/>
        <v>164</v>
      </c>
      <c r="F31" s="7">
        <f t="shared" si="4"/>
        <v>216.07886541099256</v>
      </c>
      <c r="G31" s="7">
        <f t="shared" si="5"/>
        <v>36670.3</v>
      </c>
      <c r="H31" s="7">
        <f t="shared" si="6"/>
        <v>446.9795741073529</v>
      </c>
      <c r="I31" s="7">
        <f t="shared" si="7"/>
        <v>156915.28</v>
      </c>
      <c r="J31" s="7">
        <f t="shared" si="8"/>
        <v>373.12</v>
      </c>
      <c r="K31" s="7">
        <f t="shared" si="9"/>
        <v>157.16000000000003</v>
      </c>
      <c r="L31" s="7">
        <f t="shared" si="10"/>
        <v>419.12</v>
      </c>
      <c r="M31" s="27">
        <f t="shared" si="11"/>
        <v>2.666836345125986</v>
      </c>
      <c r="N31" s="7">
        <f t="shared" si="12"/>
        <v>180.82</v>
      </c>
      <c r="O31" s="28">
        <f t="shared" si="13"/>
        <v>8</v>
      </c>
      <c r="P31" s="28" t="str">
        <f t="shared" si="14"/>
        <v>½”</v>
      </c>
      <c r="Q31" s="26">
        <f t="shared" si="15"/>
        <v>15.682948254564675</v>
      </c>
      <c r="R31" s="7">
        <f t="shared" si="16"/>
        <v>1545.3799999999999</v>
      </c>
      <c r="S31" s="29">
        <f t="shared" si="17"/>
        <v>4.214255132900467</v>
      </c>
      <c r="T31" s="29">
        <f t="shared" si="18"/>
        <v>2.0685945997410524</v>
      </c>
      <c r="U31" s="27">
        <f t="shared" si="19"/>
        <v>0.7273270326603855</v>
      </c>
      <c r="V31" s="7">
        <f t="shared" si="20"/>
        <v>134</v>
      </c>
      <c r="W31" s="29">
        <f t="shared" si="21"/>
        <v>37.239999999999995</v>
      </c>
      <c r="X31" s="26">
        <f t="shared" si="31"/>
        <v>0.8523453581452074</v>
      </c>
      <c r="Y31" s="26">
        <f t="shared" si="31"/>
        <v>0.9815961422287849</v>
      </c>
      <c r="Z31" s="26">
        <f t="shared" si="31"/>
        <v>0.45172192628130503</v>
      </c>
      <c r="AA31" s="26">
        <f t="shared" si="31"/>
        <v>0.11689695738450112</v>
      </c>
      <c r="AB31" s="26">
        <f t="shared" si="31"/>
        <v>0.5081675382646003</v>
      </c>
      <c r="AC31" s="26">
        <f t="shared" si="31"/>
        <v>0.22842269541807525</v>
      </c>
      <c r="AD31" s="26">
        <f t="shared" si="31"/>
        <v>0.39852634029654754</v>
      </c>
      <c r="AE31" s="26">
        <f t="shared" si="31"/>
        <v>0.8234071071566471</v>
      </c>
      <c r="AF31" s="26">
        <f t="shared" si="31"/>
        <v>0.28616634529913254</v>
      </c>
      <c r="AG31" s="27">
        <f t="shared" si="23"/>
        <v>0.11689695738450112</v>
      </c>
      <c r="AH31" s="26">
        <f t="shared" si="24"/>
        <v>4</v>
      </c>
      <c r="AI31" s="30" t="str">
        <f t="shared" si="25"/>
        <v>½”</v>
      </c>
      <c r="AJ31" s="31">
        <f t="shared" si="26"/>
        <v>15.7988</v>
      </c>
      <c r="AK31" s="32">
        <f t="shared" si="27"/>
        <v>8</v>
      </c>
    </row>
    <row r="32" spans="1:37" ht="12.75">
      <c r="A32" s="23">
        <f t="shared" si="1"/>
        <v>42.32</v>
      </c>
      <c r="B32" s="23">
        <f t="shared" si="28"/>
        <v>290</v>
      </c>
      <c r="C32" s="25">
        <f t="shared" si="29"/>
        <v>28</v>
      </c>
      <c r="D32" s="26">
        <f t="shared" si="2"/>
        <v>340</v>
      </c>
      <c r="E32" s="26">
        <f t="shared" si="3"/>
        <v>170</v>
      </c>
      <c r="F32" s="7">
        <f t="shared" si="4"/>
        <v>220.09584506485328</v>
      </c>
      <c r="G32" s="7">
        <f t="shared" si="5"/>
        <v>38046.4</v>
      </c>
      <c r="H32" s="7">
        <f t="shared" si="6"/>
        <v>453.0978128661897</v>
      </c>
      <c r="I32" s="7">
        <f t="shared" si="7"/>
        <v>161240.38</v>
      </c>
      <c r="J32" s="7">
        <f t="shared" si="8"/>
        <v>381.32000000000005</v>
      </c>
      <c r="K32" s="7">
        <f t="shared" si="9"/>
        <v>159.96</v>
      </c>
      <c r="L32" s="7">
        <f t="shared" si="10"/>
        <v>426.21999999999997</v>
      </c>
      <c r="M32" s="27">
        <f t="shared" si="11"/>
        <v>2.6645411352838204</v>
      </c>
      <c r="N32" s="7">
        <f t="shared" si="12"/>
        <v>184.22000000000003</v>
      </c>
      <c r="O32" s="28">
        <f t="shared" si="13"/>
        <v>13</v>
      </c>
      <c r="P32" s="28" t="str">
        <f t="shared" si="14"/>
        <v>3/8”</v>
      </c>
      <c r="Q32" s="26">
        <f t="shared" si="15"/>
        <v>12.51542598649317</v>
      </c>
      <c r="R32" s="7">
        <f t="shared" si="16"/>
        <v>1599.28</v>
      </c>
      <c r="S32" s="29">
        <f t="shared" si="17"/>
        <v>4.203498885571302</v>
      </c>
      <c r="T32" s="29">
        <f t="shared" si="18"/>
        <v>2.058638647779472</v>
      </c>
      <c r="U32" s="27">
        <f t="shared" si="19"/>
        <v>0.726774283053214</v>
      </c>
      <c r="V32" s="7">
        <f t="shared" si="20"/>
        <v>138.79999999999998</v>
      </c>
      <c r="W32" s="29">
        <f t="shared" si="21"/>
        <v>37.739999999999995</v>
      </c>
      <c r="X32" s="26">
        <f t="shared" si="31"/>
        <v>0.38231301322293376</v>
      </c>
      <c r="Y32" s="26">
        <f t="shared" si="31"/>
        <v>0.17875673190001606</v>
      </c>
      <c r="Z32" s="26">
        <f t="shared" si="31"/>
        <v>0.014061164414684413</v>
      </c>
      <c r="AA32" s="26">
        <f t="shared" si="31"/>
        <v>0.8419488837734956</v>
      </c>
      <c r="AB32" s="26">
        <f t="shared" si="31"/>
        <v>0.3515007186554824</v>
      </c>
      <c r="AC32" s="26">
        <f t="shared" si="31"/>
        <v>0.13175519828664717</v>
      </c>
      <c r="AD32" s="26">
        <f t="shared" si="31"/>
        <v>0.3426698970540982</v>
      </c>
      <c r="AE32" s="26">
        <f t="shared" si="31"/>
        <v>0.7823697202846436</v>
      </c>
      <c r="AF32" s="26">
        <f t="shared" si="31"/>
        <v>0.2612691459123301</v>
      </c>
      <c r="AG32" s="27">
        <f t="shared" si="23"/>
        <v>0.014061164414684413</v>
      </c>
      <c r="AH32" s="26">
        <f t="shared" si="24"/>
        <v>3</v>
      </c>
      <c r="AI32" s="30" t="str">
        <f t="shared" si="25"/>
        <v>3/8”</v>
      </c>
      <c r="AJ32" s="31">
        <f t="shared" si="26"/>
        <v>12.5222</v>
      </c>
      <c r="AK32" s="32">
        <f t="shared" si="27"/>
        <v>13</v>
      </c>
    </row>
    <row r="33" spans="1:37" ht="12.75">
      <c r="A33" s="23">
        <f t="shared" si="1"/>
        <v>43.82</v>
      </c>
      <c r="B33" s="23">
        <f t="shared" si="28"/>
        <v>300</v>
      </c>
      <c r="C33" s="25">
        <f t="shared" si="29"/>
        <v>29</v>
      </c>
      <c r="D33" s="26">
        <f t="shared" si="2"/>
        <v>352</v>
      </c>
      <c r="E33" s="26">
        <f t="shared" si="3"/>
        <v>176</v>
      </c>
      <c r="F33" s="7">
        <f t="shared" si="4"/>
        <v>224.04081313975354</v>
      </c>
      <c r="G33" s="7">
        <f t="shared" si="5"/>
        <v>39422.50000000001</v>
      </c>
      <c r="H33" s="7">
        <f t="shared" si="6"/>
        <v>459.1345297176621</v>
      </c>
      <c r="I33" s="7">
        <f t="shared" si="7"/>
        <v>165565.48</v>
      </c>
      <c r="J33" s="7">
        <f t="shared" si="8"/>
        <v>389.52000000000004</v>
      </c>
      <c r="K33" s="7">
        <f t="shared" si="9"/>
        <v>162.76000000000002</v>
      </c>
      <c r="L33" s="7">
        <f t="shared" si="10"/>
        <v>433.32</v>
      </c>
      <c r="M33" s="27">
        <f t="shared" si="11"/>
        <v>2.6623248955517322</v>
      </c>
      <c r="N33" s="7">
        <f t="shared" si="12"/>
        <v>187.62</v>
      </c>
      <c r="O33" s="28">
        <f t="shared" si="13"/>
        <v>3</v>
      </c>
      <c r="P33" s="28" t="str">
        <f t="shared" si="14"/>
        <v>1”</v>
      </c>
      <c r="Q33" s="26">
        <f t="shared" si="15"/>
        <v>26.48832541935709</v>
      </c>
      <c r="R33" s="7">
        <f t="shared" si="16"/>
        <v>1653.18</v>
      </c>
      <c r="S33" s="29">
        <f t="shared" si="17"/>
        <v>4.193493563320438</v>
      </c>
      <c r="T33" s="29">
        <f t="shared" si="18"/>
        <v>2.0493343301305567</v>
      </c>
      <c r="U33" s="27">
        <f t="shared" si="19"/>
        <v>0.7264747780506965</v>
      </c>
      <c r="V33" s="7">
        <f t="shared" si="20"/>
        <v>143.6</v>
      </c>
      <c r="W33" s="29">
        <f t="shared" si="21"/>
        <v>38.239999999999995</v>
      </c>
      <c r="X33" s="26">
        <f t="shared" si="31"/>
        <v>0.9122806683006672</v>
      </c>
      <c r="Y33" s="26">
        <f t="shared" si="31"/>
        <v>0.3759173215712508</v>
      </c>
      <c r="Z33" s="26">
        <f t="shared" si="31"/>
        <v>0.5764004025480638</v>
      </c>
      <c r="AA33" s="26">
        <f t="shared" si="31"/>
        <v>0.5670008101624902</v>
      </c>
      <c r="AB33" s="26">
        <f t="shared" si="31"/>
        <v>0.1948338990463645</v>
      </c>
      <c r="AC33" s="26">
        <f t="shared" si="31"/>
        <v>0.03508770115521953</v>
      </c>
      <c r="AD33" s="26">
        <f t="shared" si="31"/>
        <v>0.2868134538116489</v>
      </c>
      <c r="AE33" s="26">
        <f t="shared" si="31"/>
        <v>0.74133233341264</v>
      </c>
      <c r="AF33" s="26">
        <f t="shared" si="31"/>
        <v>0.23637194652552762</v>
      </c>
      <c r="AG33" s="27">
        <f t="shared" si="23"/>
        <v>0.03508770115521953</v>
      </c>
      <c r="AH33" s="26">
        <f t="shared" si="24"/>
        <v>6</v>
      </c>
      <c r="AI33" s="30" t="str">
        <f t="shared" si="25"/>
        <v>1”</v>
      </c>
      <c r="AJ33" s="31">
        <f t="shared" si="26"/>
        <v>26.6446</v>
      </c>
      <c r="AK33" s="32">
        <f t="shared" si="27"/>
        <v>3</v>
      </c>
    </row>
    <row r="34" spans="1:37" ht="12.75">
      <c r="A34" s="23">
        <f t="shared" si="1"/>
        <v>45.32</v>
      </c>
      <c r="B34" s="23">
        <f t="shared" si="28"/>
        <v>310</v>
      </c>
      <c r="C34" s="25">
        <f t="shared" si="29"/>
        <v>30</v>
      </c>
      <c r="D34" s="26">
        <f t="shared" si="2"/>
        <v>364</v>
      </c>
      <c r="E34" s="26">
        <f t="shared" si="3"/>
        <v>182</v>
      </c>
      <c r="F34" s="7">
        <f t="shared" si="4"/>
        <v>227.91750895846508</v>
      </c>
      <c r="G34" s="7">
        <f t="shared" si="5"/>
        <v>40798.600000000006</v>
      </c>
      <c r="H34" s="7">
        <f t="shared" si="6"/>
        <v>465.09289903630304</v>
      </c>
      <c r="I34" s="7">
        <f t="shared" si="7"/>
        <v>169890.58000000002</v>
      </c>
      <c r="J34" s="7">
        <f t="shared" si="8"/>
        <v>397.72</v>
      </c>
      <c r="K34" s="7">
        <f t="shared" si="9"/>
        <v>165.56</v>
      </c>
      <c r="L34" s="7">
        <f t="shared" si="10"/>
        <v>440.41999999999996</v>
      </c>
      <c r="M34" s="27">
        <f t="shared" si="11"/>
        <v>2.6601836192316983</v>
      </c>
      <c r="N34" s="7">
        <f t="shared" si="12"/>
        <v>191.02</v>
      </c>
      <c r="O34" s="28">
        <f t="shared" si="13"/>
        <v>5</v>
      </c>
      <c r="P34" s="28" t="str">
        <f t="shared" si="14"/>
        <v>¾”</v>
      </c>
      <c r="Q34" s="26">
        <f t="shared" si="15"/>
        <v>20.849564801340588</v>
      </c>
      <c r="R34" s="7">
        <f t="shared" si="16"/>
        <v>1707.08</v>
      </c>
      <c r="S34" s="29">
        <f t="shared" si="17"/>
        <v>4.184163182069972</v>
      </c>
      <c r="T34" s="29">
        <f t="shared" si="18"/>
        <v>2.040619437978589</v>
      </c>
      <c r="U34" s="27">
        <f t="shared" si="19"/>
        <v>0.7264031655864188</v>
      </c>
      <c r="V34" s="7">
        <f t="shared" si="20"/>
        <v>148.39999999999998</v>
      </c>
      <c r="W34" s="29">
        <f t="shared" si="21"/>
        <v>38.739999999999995</v>
      </c>
      <c r="X34" s="26">
        <f t="shared" si="31"/>
        <v>0.4422483233784007</v>
      </c>
      <c r="Y34" s="26">
        <f t="shared" si="31"/>
        <v>0.5730779112424855</v>
      </c>
      <c r="Z34" s="26">
        <f t="shared" si="31"/>
        <v>0.13873964068144495</v>
      </c>
      <c r="AA34" s="26">
        <f t="shared" si="31"/>
        <v>0.29205273655148467</v>
      </c>
      <c r="AB34" s="26">
        <f t="shared" si="31"/>
        <v>0.03816707943724751</v>
      </c>
      <c r="AC34" s="26">
        <f t="shared" si="31"/>
        <v>0.9384202040237919</v>
      </c>
      <c r="AD34" s="26">
        <f t="shared" si="31"/>
        <v>0.23095701056919982</v>
      </c>
      <c r="AE34" s="26">
        <f t="shared" si="31"/>
        <v>0.7002949465406365</v>
      </c>
      <c r="AF34" s="26">
        <f t="shared" si="31"/>
        <v>0.21147474713872516</v>
      </c>
      <c r="AG34" s="27">
        <f t="shared" si="23"/>
        <v>0.03816707943724751</v>
      </c>
      <c r="AH34" s="26">
        <f t="shared" si="24"/>
        <v>5</v>
      </c>
      <c r="AI34" s="30" t="str">
        <f t="shared" si="25"/>
        <v>¾”</v>
      </c>
      <c r="AJ34" s="31">
        <f t="shared" si="26"/>
        <v>20.9296</v>
      </c>
      <c r="AK34" s="32">
        <f t="shared" si="27"/>
        <v>5</v>
      </c>
    </row>
    <row r="35" spans="1:37" ht="12.75">
      <c r="A35" s="23">
        <f t="shared" si="1"/>
        <v>46.82</v>
      </c>
      <c r="B35" s="23">
        <f t="shared" si="28"/>
        <v>320</v>
      </c>
      <c r="C35" s="25">
        <f t="shared" si="29"/>
        <v>31</v>
      </c>
      <c r="D35" s="26">
        <f t="shared" si="2"/>
        <v>376</v>
      </c>
      <c r="E35" s="26">
        <f t="shared" si="3"/>
        <v>188</v>
      </c>
      <c r="F35" s="7">
        <f t="shared" si="4"/>
        <v>231.7293590103379</v>
      </c>
      <c r="G35" s="7">
        <f t="shared" si="5"/>
        <v>42174.700000000004</v>
      </c>
      <c r="H35" s="7">
        <f t="shared" si="6"/>
        <v>470.97589438200214</v>
      </c>
      <c r="I35" s="7">
        <f t="shared" si="7"/>
        <v>174215.68000000002</v>
      </c>
      <c r="J35" s="7">
        <f t="shared" si="8"/>
        <v>405.9200000000001</v>
      </c>
      <c r="K35" s="7">
        <f t="shared" si="9"/>
        <v>168.36</v>
      </c>
      <c r="L35" s="7">
        <f t="shared" si="10"/>
        <v>447.52</v>
      </c>
      <c r="M35" s="27">
        <f t="shared" si="11"/>
        <v>2.6581135661677355</v>
      </c>
      <c r="N35" s="7">
        <f t="shared" si="12"/>
        <v>194.42000000000002</v>
      </c>
      <c r="O35" s="28">
        <f t="shared" si="13"/>
        <v>9</v>
      </c>
      <c r="P35" s="28" t="str">
        <f t="shared" si="14"/>
        <v>½”</v>
      </c>
      <c r="Q35" s="26">
        <f t="shared" si="15"/>
        <v>15.78377990740187</v>
      </c>
      <c r="R35" s="7">
        <f t="shared" si="16"/>
        <v>1760.98</v>
      </c>
      <c r="S35" s="29">
        <f t="shared" si="17"/>
        <v>4.17544167474813</v>
      </c>
      <c r="T35" s="29">
        <f t="shared" si="18"/>
        <v>2.0324394646989505</v>
      </c>
      <c r="U35" s="27">
        <f t="shared" si="19"/>
        <v>0.7265372014967216</v>
      </c>
      <c r="V35" s="7">
        <f t="shared" si="20"/>
        <v>153.2</v>
      </c>
      <c r="W35" s="29">
        <f t="shared" si="21"/>
        <v>39.239999999999995</v>
      </c>
      <c r="X35" s="26">
        <f aca="true" t="shared" si="32" ref="X35:AF44">ABS(1-(($R35/X$2)-INT($R35/X$2)))</f>
        <v>0.9722159784561342</v>
      </c>
      <c r="Y35" s="26">
        <f t="shared" si="32"/>
        <v>0.7702385009137203</v>
      </c>
      <c r="Z35" s="26">
        <f t="shared" si="32"/>
        <v>0.7010788788148243</v>
      </c>
      <c r="AA35" s="26">
        <f t="shared" si="32"/>
        <v>0.017104662940479187</v>
      </c>
      <c r="AB35" s="26">
        <f t="shared" si="32"/>
        <v>0.8815002598281296</v>
      </c>
      <c r="AC35" s="26">
        <f t="shared" si="32"/>
        <v>0.8417527068923643</v>
      </c>
      <c r="AD35" s="26">
        <f t="shared" si="32"/>
        <v>0.17510056732675072</v>
      </c>
      <c r="AE35" s="26">
        <f t="shared" si="32"/>
        <v>0.659257559668633</v>
      </c>
      <c r="AF35" s="26">
        <f t="shared" si="32"/>
        <v>0.1865775477519227</v>
      </c>
      <c r="AG35" s="27">
        <f t="shared" si="23"/>
        <v>0.017104662940479187</v>
      </c>
      <c r="AH35" s="26">
        <f t="shared" si="24"/>
        <v>4</v>
      </c>
      <c r="AI35" s="30" t="str">
        <f t="shared" si="25"/>
        <v>½”</v>
      </c>
      <c r="AJ35" s="31">
        <f t="shared" si="26"/>
        <v>15.7988</v>
      </c>
      <c r="AK35" s="32">
        <f t="shared" si="27"/>
        <v>9</v>
      </c>
    </row>
    <row r="36" spans="1:37" ht="12.75">
      <c r="A36" s="23">
        <f t="shared" si="1"/>
        <v>48.32</v>
      </c>
      <c r="B36" s="23">
        <f t="shared" si="28"/>
        <v>330</v>
      </c>
      <c r="C36" s="25">
        <f t="shared" si="29"/>
        <v>32</v>
      </c>
      <c r="D36" s="26">
        <f t="shared" si="2"/>
        <v>388</v>
      </c>
      <c r="E36" s="26">
        <f t="shared" si="3"/>
        <v>194</v>
      </c>
      <c r="F36" s="7">
        <f t="shared" si="4"/>
        <v>235.47951241000166</v>
      </c>
      <c r="G36" s="7">
        <f t="shared" si="5"/>
        <v>43550.8</v>
      </c>
      <c r="H36" s="7">
        <f t="shared" si="6"/>
        <v>476.78630584766256</v>
      </c>
      <c r="I36" s="7">
        <f t="shared" si="7"/>
        <v>178540.78</v>
      </c>
      <c r="J36" s="7">
        <f t="shared" si="8"/>
        <v>414.12</v>
      </c>
      <c r="K36" s="7">
        <f t="shared" si="9"/>
        <v>171.16000000000003</v>
      </c>
      <c r="L36" s="7">
        <f t="shared" si="10"/>
        <v>454.62</v>
      </c>
      <c r="M36" s="27">
        <f t="shared" si="11"/>
        <v>2.6561112409441456</v>
      </c>
      <c r="N36" s="7">
        <f t="shared" si="12"/>
        <v>197.82</v>
      </c>
      <c r="O36" s="28">
        <f t="shared" si="13"/>
        <v>2</v>
      </c>
      <c r="P36" s="28" t="str">
        <f t="shared" si="14"/>
        <v>1 ¼”</v>
      </c>
      <c r="Q36" s="26">
        <f t="shared" si="15"/>
        <v>33.99100605269688</v>
      </c>
      <c r="R36" s="7">
        <f t="shared" si="16"/>
        <v>1814.8799999999999</v>
      </c>
      <c r="S36" s="29">
        <f t="shared" si="17"/>
        <v>4.167271324522167</v>
      </c>
      <c r="T36" s="29">
        <f t="shared" si="18"/>
        <v>2.0247464459562545</v>
      </c>
      <c r="U36" s="27">
        <f t="shared" si="19"/>
        <v>0.7268572889771715</v>
      </c>
      <c r="V36" s="7">
        <f t="shared" si="20"/>
        <v>158</v>
      </c>
      <c r="W36" s="29">
        <f t="shared" si="21"/>
        <v>39.739999999999995</v>
      </c>
      <c r="X36" s="26">
        <f t="shared" si="32"/>
        <v>0.5021836335338676</v>
      </c>
      <c r="Y36" s="26">
        <f t="shared" si="32"/>
        <v>0.967399090584955</v>
      </c>
      <c r="Z36" s="26">
        <f t="shared" si="32"/>
        <v>0.2634181169482037</v>
      </c>
      <c r="AA36" s="26">
        <f t="shared" si="32"/>
        <v>0.7421565893294737</v>
      </c>
      <c r="AB36" s="26">
        <f t="shared" si="32"/>
        <v>0.7248334402190126</v>
      </c>
      <c r="AC36" s="26">
        <f t="shared" si="32"/>
        <v>0.7450852097609366</v>
      </c>
      <c r="AD36" s="26">
        <f t="shared" si="32"/>
        <v>0.11924412408430163</v>
      </c>
      <c r="AE36" s="26">
        <f t="shared" si="32"/>
        <v>0.6182201727966297</v>
      </c>
      <c r="AF36" s="26">
        <f t="shared" si="32"/>
        <v>0.16168034836512035</v>
      </c>
      <c r="AG36" s="27">
        <f t="shared" si="23"/>
        <v>0.11924412408430163</v>
      </c>
      <c r="AH36" s="26">
        <f t="shared" si="24"/>
        <v>7</v>
      </c>
      <c r="AI36" s="30" t="str">
        <f t="shared" si="25"/>
        <v>1 ¼”</v>
      </c>
      <c r="AJ36" s="31">
        <f t="shared" si="26"/>
        <v>35.052</v>
      </c>
      <c r="AK36" s="32">
        <f t="shared" si="27"/>
        <v>2</v>
      </c>
    </row>
    <row r="37" spans="1:37" ht="12.75">
      <c r="A37" s="23">
        <f aca="true" t="shared" si="33" ref="A37:A68">0.15*B37-1.18</f>
        <v>49.82</v>
      </c>
      <c r="B37" s="23">
        <f t="shared" si="28"/>
        <v>340</v>
      </c>
      <c r="C37" s="25">
        <f t="shared" si="29"/>
        <v>33</v>
      </c>
      <c r="D37" s="26">
        <f aca="true" t="shared" si="34" ref="D37:D68">E37*2</f>
        <v>400</v>
      </c>
      <c r="E37" s="26">
        <f aca="true" t="shared" si="35" ref="E37:E68">INT(B37/0.02831/60)</f>
        <v>200</v>
      </c>
      <c r="F37" s="7">
        <f aca="true" t="shared" si="36" ref="F37:F68">(G37/PI())^0.5*2</f>
        <v>239.17087135009183</v>
      </c>
      <c r="G37" s="7">
        <f aca="true" t="shared" si="37" ref="G37:G68">137.61*B37-1860.5</f>
        <v>44926.9</v>
      </c>
      <c r="H37" s="7">
        <f aca="true" t="shared" si="38" ref="H37:H68">(I37/PI())^0.5*2</f>
        <v>482.5267555263593</v>
      </c>
      <c r="I37" s="7">
        <f aca="true" t="shared" si="39" ref="I37:I68">432.51*B37+35812.48</f>
        <v>182865.88</v>
      </c>
      <c r="J37" s="7">
        <f aca="true" t="shared" si="40" ref="J37:J68">0.82*B37+143.52</f>
        <v>422.32000000000005</v>
      </c>
      <c r="K37" s="7">
        <f aca="true" t="shared" si="41" ref="K37:K68">0.28*B37+78.76</f>
        <v>173.96</v>
      </c>
      <c r="L37" s="7">
        <f aca="true" t="shared" si="42" ref="L37:L68">0.71*B37+220.32</f>
        <v>461.71999999999997</v>
      </c>
      <c r="M37" s="27">
        <f aca="true" t="shared" si="43" ref="M37:M68">L37/K37</f>
        <v>2.6541733731892387</v>
      </c>
      <c r="N37" s="7">
        <f aca="true" t="shared" si="44" ref="N37:N68">0.34*B37+85.62</f>
        <v>201.22000000000003</v>
      </c>
      <c r="O37" s="28">
        <f aca="true" t="shared" si="45" ref="O37:O68">AK37</f>
        <v>51</v>
      </c>
      <c r="P37" s="28" t="str">
        <f aca="true" t="shared" si="46" ref="P37:P68">IF(O39=AK37,AI37,HLOOKUP(IF(Q37&lt;$X$1,$X$1,Q37+0.25),$X$1:$AF$3,3,1))</f>
        <v>1/8”</v>
      </c>
      <c r="Q37" s="26">
        <f aca="true" t="shared" si="47" ref="Q37:Q68">2*((R37/O37)/PI())^0.5</f>
        <v>6.830445965416465</v>
      </c>
      <c r="R37" s="7">
        <f aca="true" t="shared" si="48" ref="R37:R68">5.39*B37+36.18</f>
        <v>1868.78</v>
      </c>
      <c r="S37" s="29">
        <f aca="true" t="shared" si="49" ref="S37:S68">R37*100/G37</f>
        <v>4.15960148596943</v>
      </c>
      <c r="T37" s="29">
        <f aca="true" t="shared" si="50" ref="T37:T68">H37/F37</f>
        <v>2.0174980038436607</v>
      </c>
      <c r="U37" s="27">
        <f aca="true" t="shared" si="51" ref="U37:U68">K37/F37</f>
        <v>0.7273460978672528</v>
      </c>
      <c r="V37" s="7">
        <f aca="true" t="shared" si="52" ref="V37:V68">0.48*B37-0.4</f>
        <v>162.79999999999998</v>
      </c>
      <c r="W37" s="29">
        <f aca="true" t="shared" si="53" ref="W37:W68">0.05*B37+23.24</f>
        <v>40.239999999999995</v>
      </c>
      <c r="X37" s="26">
        <f t="shared" si="32"/>
        <v>0.0321512886116011</v>
      </c>
      <c r="Y37" s="26">
        <f t="shared" si="32"/>
        <v>0.16455968025618617</v>
      </c>
      <c r="Z37" s="26">
        <f t="shared" si="32"/>
        <v>0.8257573550815831</v>
      </c>
      <c r="AA37" s="26">
        <f t="shared" si="32"/>
        <v>0.4672085157184682</v>
      </c>
      <c r="AB37" s="26">
        <f t="shared" si="32"/>
        <v>0.5681666206098948</v>
      </c>
      <c r="AC37" s="26">
        <f t="shared" si="32"/>
        <v>0.648417712629509</v>
      </c>
      <c r="AD37" s="26">
        <f t="shared" si="32"/>
        <v>0.06338768084185231</v>
      </c>
      <c r="AE37" s="26">
        <f t="shared" si="32"/>
        <v>0.5771827859246261</v>
      </c>
      <c r="AF37" s="26">
        <f t="shared" si="32"/>
        <v>0.1367831489783179</v>
      </c>
      <c r="AG37" s="27">
        <f aca="true" t="shared" si="54" ref="AG37:AG68">MIN(X37:AF37)</f>
        <v>0.0321512886116011</v>
      </c>
      <c r="AH37" s="26">
        <f aca="true" t="shared" si="55" ref="AH37:AH68">MATCH(AG37,X37:AF37,0)</f>
        <v>1</v>
      </c>
      <c r="AI37" s="30" t="str">
        <f aca="true" t="shared" si="56" ref="AI37:AI68">CHOOSE(AH37,$X$3,$Y$3,$Z$3,$AA$3,$AB$3,$AC$3,$AD$3,$AE$3,$AF$3)</f>
        <v>1/8”</v>
      </c>
      <c r="AJ37" s="31">
        <f aca="true" t="shared" si="57" ref="AJ37:AJ68">CHOOSE(AH37,$X$1,$Y$1,$Z$1,$AA$1,$AB$1,$AC$1,$AD$1,$AE$1,$AF$1)</f>
        <v>6.8326</v>
      </c>
      <c r="AK37" s="32">
        <f aca="true" t="shared" si="58" ref="AK37:AK68">ROUND(R37/(PI()*(AJ37/2)^2),0)</f>
        <v>51</v>
      </c>
    </row>
    <row r="38" spans="1:37" ht="12.75">
      <c r="A38" s="23">
        <f t="shared" si="33"/>
        <v>51.32</v>
      </c>
      <c r="B38" s="23">
        <f aca="true" t="shared" si="59" ref="B38:B69">B37+10</f>
        <v>350</v>
      </c>
      <c r="C38" s="25">
        <f aca="true" t="shared" si="60" ref="C38:C69">C37+1</f>
        <v>34</v>
      </c>
      <c r="D38" s="26">
        <f t="shared" si="34"/>
        <v>412</v>
      </c>
      <c r="E38" s="26">
        <f t="shared" si="35"/>
        <v>206</v>
      </c>
      <c r="F38" s="7">
        <f t="shared" si="36"/>
        <v>242.80611738560512</v>
      </c>
      <c r="G38" s="7">
        <f t="shared" si="37"/>
        <v>46303.00000000001</v>
      </c>
      <c r="H38" s="7">
        <f t="shared" si="38"/>
        <v>488.1997113413003</v>
      </c>
      <c r="I38" s="7">
        <f t="shared" si="39"/>
        <v>187190.98</v>
      </c>
      <c r="J38" s="7">
        <f t="shared" si="40"/>
        <v>430.52</v>
      </c>
      <c r="K38" s="7">
        <f t="shared" si="41"/>
        <v>176.76000000000002</v>
      </c>
      <c r="L38" s="7">
        <f t="shared" si="42"/>
        <v>468.82</v>
      </c>
      <c r="M38" s="27">
        <f t="shared" si="43"/>
        <v>2.6522968997510747</v>
      </c>
      <c r="N38" s="7">
        <f t="shared" si="44"/>
        <v>204.62</v>
      </c>
      <c r="O38" s="28">
        <f t="shared" si="45"/>
        <v>2</v>
      </c>
      <c r="P38" s="28" t="str">
        <f t="shared" si="46"/>
        <v>1 ¼”</v>
      </c>
      <c r="Q38" s="26">
        <f t="shared" si="47"/>
        <v>34.985941518497135</v>
      </c>
      <c r="R38" s="7">
        <f t="shared" si="48"/>
        <v>1922.68</v>
      </c>
      <c r="S38" s="29">
        <f t="shared" si="49"/>
        <v>4.152387534285035</v>
      </c>
      <c r="T38" s="29">
        <f t="shared" si="50"/>
        <v>2.010656554282695</v>
      </c>
      <c r="U38" s="27">
        <f t="shared" si="51"/>
        <v>0.7279882480031754</v>
      </c>
      <c r="V38" s="7">
        <f t="shared" si="52"/>
        <v>167.6</v>
      </c>
      <c r="W38" s="29">
        <f t="shared" si="53"/>
        <v>40.739999999999995</v>
      </c>
      <c r="X38" s="26">
        <f t="shared" si="32"/>
        <v>0.5621189436893275</v>
      </c>
      <c r="Y38" s="26">
        <f t="shared" si="32"/>
        <v>0.3617202699274209</v>
      </c>
      <c r="Z38" s="26">
        <f t="shared" si="32"/>
        <v>0.3880965932149625</v>
      </c>
      <c r="AA38" s="26">
        <f t="shared" si="32"/>
        <v>0.19226044210746274</v>
      </c>
      <c r="AB38" s="26">
        <f t="shared" si="32"/>
        <v>0.4114998010007769</v>
      </c>
      <c r="AC38" s="26">
        <f t="shared" si="32"/>
        <v>0.5517502154980809</v>
      </c>
      <c r="AD38" s="26">
        <f t="shared" si="32"/>
        <v>0.007531237599402996</v>
      </c>
      <c r="AE38" s="26">
        <f t="shared" si="32"/>
        <v>0.5361453990526226</v>
      </c>
      <c r="AF38" s="26">
        <f t="shared" si="32"/>
        <v>0.11188594959151532</v>
      </c>
      <c r="AG38" s="27">
        <f t="shared" si="54"/>
        <v>0.007531237599402996</v>
      </c>
      <c r="AH38" s="26">
        <f t="shared" si="55"/>
        <v>7</v>
      </c>
      <c r="AI38" s="30" t="str">
        <f t="shared" si="56"/>
        <v>1 ¼”</v>
      </c>
      <c r="AJ38" s="31">
        <f t="shared" si="57"/>
        <v>35.052</v>
      </c>
      <c r="AK38" s="32">
        <f t="shared" si="58"/>
        <v>2</v>
      </c>
    </row>
    <row r="39" spans="1:37" ht="12.75">
      <c r="A39" s="23">
        <f t="shared" si="33"/>
        <v>52.82</v>
      </c>
      <c r="B39" s="23">
        <f t="shared" si="59"/>
        <v>360</v>
      </c>
      <c r="C39" s="25">
        <f t="shared" si="60"/>
        <v>35</v>
      </c>
      <c r="D39" s="26">
        <f t="shared" si="34"/>
        <v>422</v>
      </c>
      <c r="E39" s="26">
        <f t="shared" si="35"/>
        <v>211</v>
      </c>
      <c r="F39" s="7">
        <f t="shared" si="36"/>
        <v>246.38773422673117</v>
      </c>
      <c r="G39" s="7">
        <f t="shared" si="37"/>
        <v>47679.100000000006</v>
      </c>
      <c r="H39" s="7">
        <f t="shared" si="38"/>
        <v>493.8074994455461</v>
      </c>
      <c r="I39" s="7">
        <f t="shared" si="39"/>
        <v>191516.08000000002</v>
      </c>
      <c r="J39" s="7">
        <f t="shared" si="40"/>
        <v>438.72</v>
      </c>
      <c r="K39" s="7">
        <f t="shared" si="41"/>
        <v>179.56</v>
      </c>
      <c r="L39" s="7">
        <f t="shared" si="42"/>
        <v>475.91999999999996</v>
      </c>
      <c r="M39" s="27">
        <f t="shared" si="43"/>
        <v>2.6504789485408775</v>
      </c>
      <c r="N39" s="7">
        <f t="shared" si="44"/>
        <v>208.02</v>
      </c>
      <c r="O39" s="28">
        <f t="shared" si="45"/>
        <v>1</v>
      </c>
      <c r="P39" s="28" t="str">
        <f t="shared" si="46"/>
        <v>2”</v>
      </c>
      <c r="Q39" s="26">
        <f t="shared" si="47"/>
        <v>50.16632156469744</v>
      </c>
      <c r="R39" s="7">
        <f t="shared" si="48"/>
        <v>1976.58</v>
      </c>
      <c r="S39" s="29">
        <f t="shared" si="49"/>
        <v>4.145589996455469</v>
      </c>
      <c r="T39" s="29">
        <f t="shared" si="50"/>
        <v>2.004188645978351</v>
      </c>
      <c r="U39" s="27">
        <f t="shared" si="51"/>
        <v>0.7287700443511734</v>
      </c>
      <c r="V39" s="7">
        <f t="shared" si="52"/>
        <v>172.39999999999998</v>
      </c>
      <c r="W39" s="29">
        <f t="shared" si="53"/>
        <v>41.239999999999995</v>
      </c>
      <c r="X39" s="26">
        <f t="shared" si="32"/>
        <v>0.09208659876706804</v>
      </c>
      <c r="Y39" s="26">
        <f t="shared" si="32"/>
        <v>0.5588808595986556</v>
      </c>
      <c r="Z39" s="26">
        <f t="shared" si="32"/>
        <v>0.9504358313483436</v>
      </c>
      <c r="AA39" s="26">
        <f t="shared" si="32"/>
        <v>0.917312368496459</v>
      </c>
      <c r="AB39" s="26">
        <f t="shared" si="32"/>
        <v>0.2548329813916599</v>
      </c>
      <c r="AC39" s="26">
        <f t="shared" si="32"/>
        <v>0.45508271836665326</v>
      </c>
      <c r="AD39" s="26">
        <f t="shared" si="32"/>
        <v>0.9516747943569541</v>
      </c>
      <c r="AE39" s="26">
        <f t="shared" si="32"/>
        <v>0.4951080121806193</v>
      </c>
      <c r="AF39" s="26">
        <f t="shared" si="32"/>
        <v>0.08698875020471297</v>
      </c>
      <c r="AG39" s="27">
        <f t="shared" si="54"/>
        <v>0.08698875020471297</v>
      </c>
      <c r="AH39" s="26">
        <f t="shared" si="55"/>
        <v>9</v>
      </c>
      <c r="AI39" s="30" t="str">
        <f t="shared" si="56"/>
        <v>2”</v>
      </c>
      <c r="AJ39" s="31">
        <f t="shared" si="57"/>
        <v>52.5018</v>
      </c>
      <c r="AK39" s="32">
        <f t="shared" si="58"/>
        <v>1</v>
      </c>
    </row>
    <row r="40" spans="1:37" ht="12.75">
      <c r="A40" s="23">
        <f t="shared" si="33"/>
        <v>54.32</v>
      </c>
      <c r="B40" s="23">
        <f t="shared" si="59"/>
        <v>370</v>
      </c>
      <c r="C40" s="25">
        <f t="shared" si="60"/>
        <v>36</v>
      </c>
      <c r="D40" s="26">
        <f t="shared" si="34"/>
        <v>434</v>
      </c>
      <c r="E40" s="26">
        <f t="shared" si="35"/>
        <v>217</v>
      </c>
      <c r="F40" s="7">
        <f t="shared" si="36"/>
        <v>249.918027590833</v>
      </c>
      <c r="G40" s="7">
        <f t="shared" si="37"/>
        <v>49055.200000000004</v>
      </c>
      <c r="H40" s="7">
        <f t="shared" si="38"/>
        <v>499.3523153682148</v>
      </c>
      <c r="I40" s="7">
        <f t="shared" si="39"/>
        <v>195841.18</v>
      </c>
      <c r="J40" s="7">
        <f t="shared" si="40"/>
        <v>446.9200000000001</v>
      </c>
      <c r="K40" s="7">
        <f t="shared" si="41"/>
        <v>182.36</v>
      </c>
      <c r="L40" s="7">
        <f t="shared" si="42"/>
        <v>483.02</v>
      </c>
      <c r="M40" s="27">
        <f t="shared" si="43"/>
        <v>2.6487168238648824</v>
      </c>
      <c r="N40" s="7">
        <f t="shared" si="44"/>
        <v>211.42000000000002</v>
      </c>
      <c r="O40" s="28">
        <f t="shared" si="45"/>
        <v>1</v>
      </c>
      <c r="P40" s="28" t="str">
        <f t="shared" si="46"/>
        <v>2”</v>
      </c>
      <c r="Q40" s="26">
        <f t="shared" si="47"/>
        <v>50.84572185340526</v>
      </c>
      <c r="R40" s="7">
        <f t="shared" si="48"/>
        <v>2030.48</v>
      </c>
      <c r="S40" s="29">
        <f t="shared" si="49"/>
        <v>4.139173828666482</v>
      </c>
      <c r="T40" s="29">
        <f t="shared" si="50"/>
        <v>1.99806440608501</v>
      </c>
      <c r="U40" s="27">
        <f t="shared" si="51"/>
        <v>0.7296792542655653</v>
      </c>
      <c r="V40" s="7">
        <f t="shared" si="52"/>
        <v>177.2</v>
      </c>
      <c r="W40" s="29">
        <f t="shared" si="53"/>
        <v>41.739999999999995</v>
      </c>
      <c r="X40" s="26">
        <f t="shared" si="32"/>
        <v>0.6220542538447944</v>
      </c>
      <c r="Y40" s="26">
        <f t="shared" si="32"/>
        <v>0.7560414492698868</v>
      </c>
      <c r="Z40" s="26">
        <f t="shared" si="32"/>
        <v>0.512775069481723</v>
      </c>
      <c r="AA40" s="26">
        <f t="shared" si="32"/>
        <v>0.6423642948854518</v>
      </c>
      <c r="AB40" s="26">
        <f t="shared" si="32"/>
        <v>0.098166161782542</v>
      </c>
      <c r="AC40" s="26">
        <f t="shared" si="32"/>
        <v>0.3584152212352256</v>
      </c>
      <c r="AD40" s="26">
        <f t="shared" si="32"/>
        <v>0.8958183511145048</v>
      </c>
      <c r="AE40" s="26">
        <f t="shared" si="32"/>
        <v>0.45407062530861575</v>
      </c>
      <c r="AF40" s="26">
        <f t="shared" si="32"/>
        <v>0.06209155081791051</v>
      </c>
      <c r="AG40" s="27">
        <f t="shared" si="54"/>
        <v>0.06209155081791051</v>
      </c>
      <c r="AH40" s="26">
        <f t="shared" si="55"/>
        <v>9</v>
      </c>
      <c r="AI40" s="30" t="str">
        <f t="shared" si="56"/>
        <v>2”</v>
      </c>
      <c r="AJ40" s="31">
        <f t="shared" si="57"/>
        <v>52.5018</v>
      </c>
      <c r="AK40" s="32">
        <f t="shared" si="58"/>
        <v>1</v>
      </c>
    </row>
    <row r="41" spans="1:37" ht="12.75">
      <c r="A41" s="23">
        <f t="shared" si="33"/>
        <v>55.82</v>
      </c>
      <c r="B41" s="23">
        <f t="shared" si="59"/>
        <v>380</v>
      </c>
      <c r="C41" s="25">
        <f t="shared" si="60"/>
        <v>37</v>
      </c>
      <c r="D41" s="26">
        <f t="shared" si="34"/>
        <v>446</v>
      </c>
      <c r="E41" s="26">
        <f t="shared" si="35"/>
        <v>223</v>
      </c>
      <c r="F41" s="7">
        <f t="shared" si="36"/>
        <v>253.39914256445783</v>
      </c>
      <c r="G41" s="7">
        <f t="shared" si="37"/>
        <v>50431.3</v>
      </c>
      <c r="H41" s="7">
        <f t="shared" si="38"/>
        <v>504.836234058661</v>
      </c>
      <c r="I41" s="7">
        <f t="shared" si="39"/>
        <v>200166.28</v>
      </c>
      <c r="J41" s="7">
        <f t="shared" si="40"/>
        <v>455.12</v>
      </c>
      <c r="K41" s="7">
        <f t="shared" si="41"/>
        <v>185.16000000000003</v>
      </c>
      <c r="L41" s="7">
        <f t="shared" si="42"/>
        <v>490.12</v>
      </c>
      <c r="M41" s="27">
        <f t="shared" si="43"/>
        <v>2.6470079930870596</v>
      </c>
      <c r="N41" s="7">
        <f t="shared" si="44"/>
        <v>214.82000000000002</v>
      </c>
      <c r="O41" s="28">
        <f t="shared" si="45"/>
        <v>1</v>
      </c>
      <c r="P41" s="28" t="str">
        <f t="shared" si="46"/>
        <v>1 ½”</v>
      </c>
      <c r="Q41" s="26">
        <f t="shared" si="47"/>
        <v>51.51616292247587</v>
      </c>
      <c r="R41" s="7">
        <f t="shared" si="48"/>
        <v>2084.3799999999997</v>
      </c>
      <c r="S41" s="29">
        <f t="shared" si="49"/>
        <v>4.13310781201357</v>
      </c>
      <c r="T41" s="29">
        <f t="shared" si="50"/>
        <v>1.9922570729703413</v>
      </c>
      <c r="U41" s="27">
        <f t="shared" si="51"/>
        <v>0.730704919227974</v>
      </c>
      <c r="V41" s="7">
        <f t="shared" si="52"/>
        <v>182</v>
      </c>
      <c r="W41" s="29">
        <f t="shared" si="53"/>
        <v>42.239999999999995</v>
      </c>
      <c r="X41" s="26">
        <f t="shared" si="32"/>
        <v>0.15202190892253498</v>
      </c>
      <c r="Y41" s="26">
        <f t="shared" si="32"/>
        <v>0.9532020389411286</v>
      </c>
      <c r="Z41" s="26">
        <f t="shared" si="32"/>
        <v>0.07511430761510596</v>
      </c>
      <c r="AA41" s="26">
        <f t="shared" si="32"/>
        <v>0.36741622127444984</v>
      </c>
      <c r="AB41" s="26">
        <f t="shared" si="32"/>
        <v>0.9414993421734259</v>
      </c>
      <c r="AC41" s="26">
        <f t="shared" si="32"/>
        <v>0.26174772410379843</v>
      </c>
      <c r="AD41" s="26">
        <f t="shared" si="32"/>
        <v>0.8399619078720559</v>
      </c>
      <c r="AE41" s="26">
        <f t="shared" si="32"/>
        <v>0.41303323843661244</v>
      </c>
      <c r="AF41" s="26">
        <f t="shared" si="32"/>
        <v>0.037194351431108275</v>
      </c>
      <c r="AG41" s="27">
        <f t="shared" si="54"/>
        <v>0.037194351431108275</v>
      </c>
      <c r="AH41" s="26">
        <f t="shared" si="55"/>
        <v>9</v>
      </c>
      <c r="AI41" s="30" t="str">
        <f t="shared" si="56"/>
        <v>2”</v>
      </c>
      <c r="AJ41" s="31">
        <f t="shared" si="57"/>
        <v>52.5018</v>
      </c>
      <c r="AK41" s="32">
        <f t="shared" si="58"/>
        <v>1</v>
      </c>
    </row>
    <row r="42" spans="1:37" ht="12.75">
      <c r="A42" s="23">
        <f t="shared" si="33"/>
        <v>57.32</v>
      </c>
      <c r="B42" s="23">
        <f t="shared" si="59"/>
        <v>390</v>
      </c>
      <c r="C42" s="25">
        <f t="shared" si="60"/>
        <v>38</v>
      </c>
      <c r="D42" s="26">
        <f t="shared" si="34"/>
        <v>458</v>
      </c>
      <c r="E42" s="26">
        <f t="shared" si="35"/>
        <v>229</v>
      </c>
      <c r="F42" s="7">
        <f t="shared" si="36"/>
        <v>256.83307884677254</v>
      </c>
      <c r="G42" s="7">
        <f t="shared" si="37"/>
        <v>51807.40000000001</v>
      </c>
      <c r="H42" s="7">
        <f t="shared" si="38"/>
        <v>510.2612189589418</v>
      </c>
      <c r="I42" s="7">
        <f t="shared" si="39"/>
        <v>204491.38</v>
      </c>
      <c r="J42" s="7">
        <f t="shared" si="40"/>
        <v>463.32000000000005</v>
      </c>
      <c r="K42" s="7">
        <f t="shared" si="41"/>
        <v>187.96000000000004</v>
      </c>
      <c r="L42" s="7">
        <f t="shared" si="42"/>
        <v>497.21999999999997</v>
      </c>
      <c r="M42" s="27">
        <f t="shared" si="43"/>
        <v>2.645350074483932</v>
      </c>
      <c r="N42" s="7">
        <f t="shared" si="44"/>
        <v>218.22000000000003</v>
      </c>
      <c r="O42" s="28">
        <f t="shared" si="45"/>
        <v>1</v>
      </c>
      <c r="P42" s="28" t="str">
        <f t="shared" si="46"/>
        <v>1 ½”</v>
      </c>
      <c r="Q42" s="26">
        <f t="shared" si="47"/>
        <v>52.17799012722034</v>
      </c>
      <c r="R42" s="7">
        <f t="shared" si="48"/>
        <v>2138.2799999999997</v>
      </c>
      <c r="S42" s="29">
        <f t="shared" si="49"/>
        <v>4.127364044518735</v>
      </c>
      <c r="T42" s="29">
        <f t="shared" si="50"/>
        <v>1.9867426004863078</v>
      </c>
      <c r="U42" s="27">
        <f t="shared" si="51"/>
        <v>0.7318371949749417</v>
      </c>
      <c r="V42" s="7">
        <f t="shared" si="52"/>
        <v>186.79999999999998</v>
      </c>
      <c r="W42" s="29">
        <f t="shared" si="53"/>
        <v>42.739999999999995</v>
      </c>
      <c r="X42" s="26">
        <f t="shared" si="32"/>
        <v>0.6819895640002684</v>
      </c>
      <c r="Y42" s="26">
        <f t="shared" si="32"/>
        <v>0.15036262861235983</v>
      </c>
      <c r="Z42" s="26">
        <f t="shared" si="32"/>
        <v>0.6374535457484853</v>
      </c>
      <c r="AA42" s="26">
        <f t="shared" si="32"/>
        <v>0.09246814766344258</v>
      </c>
      <c r="AB42" s="26">
        <f t="shared" si="32"/>
        <v>0.784832522564308</v>
      </c>
      <c r="AC42" s="26">
        <f t="shared" si="32"/>
        <v>0.1650802269723708</v>
      </c>
      <c r="AD42" s="26">
        <f t="shared" si="32"/>
        <v>0.7841054646296066</v>
      </c>
      <c r="AE42" s="26">
        <f t="shared" si="32"/>
        <v>0.3719958515646089</v>
      </c>
      <c r="AF42" s="26">
        <f t="shared" si="32"/>
        <v>0.012297152044305704</v>
      </c>
      <c r="AG42" s="27">
        <f t="shared" si="54"/>
        <v>0.012297152044305704</v>
      </c>
      <c r="AH42" s="26">
        <f t="shared" si="55"/>
        <v>9</v>
      </c>
      <c r="AI42" s="30" t="str">
        <f t="shared" si="56"/>
        <v>2”</v>
      </c>
      <c r="AJ42" s="31">
        <f t="shared" si="57"/>
        <v>52.5018</v>
      </c>
      <c r="AK42" s="32">
        <f t="shared" si="58"/>
        <v>1</v>
      </c>
    </row>
    <row r="43" spans="1:37" ht="12.75">
      <c r="A43" s="23">
        <f t="shared" si="33"/>
        <v>58.82</v>
      </c>
      <c r="B43" s="23">
        <f t="shared" si="59"/>
        <v>400</v>
      </c>
      <c r="C43" s="25">
        <f t="shared" si="60"/>
        <v>39</v>
      </c>
      <c r="D43" s="26">
        <f t="shared" si="34"/>
        <v>470</v>
      </c>
      <c r="E43" s="26">
        <f t="shared" si="35"/>
        <v>235</v>
      </c>
      <c r="F43" s="7">
        <f t="shared" si="36"/>
        <v>260.22170418207344</v>
      </c>
      <c r="G43" s="7">
        <f t="shared" si="37"/>
        <v>53183.50000000001</v>
      </c>
      <c r="H43" s="7">
        <f t="shared" si="38"/>
        <v>515.6291302170575</v>
      </c>
      <c r="I43" s="7">
        <f t="shared" si="39"/>
        <v>208816.48</v>
      </c>
      <c r="J43" s="7">
        <f t="shared" si="40"/>
        <v>471.52</v>
      </c>
      <c r="K43" s="7">
        <f t="shared" si="41"/>
        <v>190.76000000000002</v>
      </c>
      <c r="L43" s="7">
        <f t="shared" si="42"/>
        <v>504.32</v>
      </c>
      <c r="M43" s="27">
        <f t="shared" si="43"/>
        <v>2.643740826169008</v>
      </c>
      <c r="N43" s="7">
        <f t="shared" si="44"/>
        <v>221.62</v>
      </c>
      <c r="O43" s="28">
        <f t="shared" si="45"/>
        <v>4</v>
      </c>
      <c r="P43" s="28" t="str">
        <f t="shared" si="46"/>
        <v>1”</v>
      </c>
      <c r="Q43" s="26">
        <f t="shared" si="47"/>
        <v>26.415763594762545</v>
      </c>
      <c r="R43" s="7">
        <f t="shared" si="48"/>
        <v>2192.18</v>
      </c>
      <c r="S43" s="29">
        <f t="shared" si="49"/>
        <v>4.121917512010302</v>
      </c>
      <c r="T43" s="29">
        <f t="shared" si="50"/>
        <v>1.9814993212721377</v>
      </c>
      <c r="U43" s="27">
        <f t="shared" si="51"/>
        <v>0.7330672151256374</v>
      </c>
      <c r="V43" s="7">
        <f t="shared" si="52"/>
        <v>191.6</v>
      </c>
      <c r="W43" s="29">
        <f t="shared" si="53"/>
        <v>43.239999999999995</v>
      </c>
      <c r="X43" s="26">
        <f t="shared" si="32"/>
        <v>0.2119572190779948</v>
      </c>
      <c r="Y43" s="26">
        <f t="shared" si="32"/>
        <v>0.347523218283591</v>
      </c>
      <c r="Z43" s="26">
        <f t="shared" si="32"/>
        <v>0.19979278388186117</v>
      </c>
      <c r="AA43" s="26">
        <f t="shared" si="32"/>
        <v>0.8175200740524371</v>
      </c>
      <c r="AB43" s="26">
        <f t="shared" si="32"/>
        <v>0.6281657029551901</v>
      </c>
      <c r="AC43" s="26">
        <f t="shared" si="32"/>
        <v>0.06841272984094271</v>
      </c>
      <c r="AD43" s="26">
        <f t="shared" si="32"/>
        <v>0.7282490213871573</v>
      </c>
      <c r="AE43" s="26">
        <f t="shared" si="32"/>
        <v>0.33095846469260537</v>
      </c>
      <c r="AF43" s="26">
        <f t="shared" si="32"/>
        <v>0.9873999526575032</v>
      </c>
      <c r="AG43" s="27">
        <f t="shared" si="54"/>
        <v>0.06841272984094271</v>
      </c>
      <c r="AH43" s="26">
        <f t="shared" si="55"/>
        <v>6</v>
      </c>
      <c r="AI43" s="30" t="str">
        <f t="shared" si="56"/>
        <v>1”</v>
      </c>
      <c r="AJ43" s="31">
        <f t="shared" si="57"/>
        <v>26.6446</v>
      </c>
      <c r="AK43" s="32">
        <f t="shared" si="58"/>
        <v>4</v>
      </c>
    </row>
    <row r="44" spans="1:37" ht="12.75">
      <c r="A44" s="23">
        <f t="shared" si="33"/>
        <v>60.32</v>
      </c>
      <c r="B44" s="23">
        <f t="shared" si="59"/>
        <v>410</v>
      </c>
      <c r="C44" s="25">
        <f t="shared" si="60"/>
        <v>40</v>
      </c>
      <c r="D44" s="26">
        <f t="shared" si="34"/>
        <v>482</v>
      </c>
      <c r="E44" s="26">
        <f t="shared" si="35"/>
        <v>241</v>
      </c>
      <c r="F44" s="7">
        <f t="shared" si="36"/>
        <v>263.56676623757517</v>
      </c>
      <c r="G44" s="7">
        <f t="shared" si="37"/>
        <v>54559.600000000006</v>
      </c>
      <c r="H44" s="7">
        <f t="shared" si="38"/>
        <v>520.9417321383777</v>
      </c>
      <c r="I44" s="7">
        <f t="shared" si="39"/>
        <v>213141.58000000002</v>
      </c>
      <c r="J44" s="7">
        <f t="shared" si="40"/>
        <v>479.72</v>
      </c>
      <c r="K44" s="7">
        <f t="shared" si="41"/>
        <v>193.56</v>
      </c>
      <c r="L44" s="7">
        <f t="shared" si="42"/>
        <v>511.41999999999996</v>
      </c>
      <c r="M44" s="27">
        <f t="shared" si="43"/>
        <v>2.642178135978508</v>
      </c>
      <c r="N44" s="7">
        <f t="shared" si="44"/>
        <v>225.02</v>
      </c>
      <c r="O44" s="28">
        <f t="shared" si="45"/>
        <v>2</v>
      </c>
      <c r="P44" s="28" t="str">
        <f t="shared" si="46"/>
        <v>1 ¼”</v>
      </c>
      <c r="Q44" s="26">
        <f t="shared" si="47"/>
        <v>37.81400452635739</v>
      </c>
      <c r="R44" s="7">
        <f t="shared" si="48"/>
        <v>2246.08</v>
      </c>
      <c r="S44" s="29">
        <f t="shared" si="49"/>
        <v>4.116745723942257</v>
      </c>
      <c r="T44" s="29">
        <f t="shared" si="50"/>
        <v>1.976507659045331</v>
      </c>
      <c r="U44" s="27">
        <f t="shared" si="51"/>
        <v>0.734386974363558</v>
      </c>
      <c r="V44" s="7">
        <f t="shared" si="52"/>
        <v>196.39999999999998</v>
      </c>
      <c r="W44" s="29">
        <f t="shared" si="53"/>
        <v>43.739999999999995</v>
      </c>
      <c r="X44" s="26">
        <f t="shared" si="32"/>
        <v>0.7419248741557283</v>
      </c>
      <c r="Y44" s="26">
        <f t="shared" si="32"/>
        <v>0.5446838079548257</v>
      </c>
      <c r="Z44" s="26">
        <f t="shared" si="32"/>
        <v>0.7621320220152406</v>
      </c>
      <c r="AA44" s="26">
        <f t="shared" si="32"/>
        <v>0.5425720004414316</v>
      </c>
      <c r="AB44" s="26">
        <f t="shared" si="32"/>
        <v>0.47149888334607226</v>
      </c>
      <c r="AC44" s="26">
        <f t="shared" si="32"/>
        <v>0.9717452327095151</v>
      </c>
      <c r="AD44" s="26">
        <f t="shared" si="32"/>
        <v>0.6723925781447084</v>
      </c>
      <c r="AE44" s="26">
        <f t="shared" si="32"/>
        <v>0.28992107782060184</v>
      </c>
      <c r="AF44" s="26">
        <f t="shared" si="32"/>
        <v>0.9625027532707007</v>
      </c>
      <c r="AG44" s="27">
        <f t="shared" si="54"/>
        <v>0.28992107782060184</v>
      </c>
      <c r="AH44" s="26">
        <f t="shared" si="55"/>
        <v>8</v>
      </c>
      <c r="AI44" s="30" t="str">
        <f t="shared" si="56"/>
        <v>1 ½”</v>
      </c>
      <c r="AJ44" s="31">
        <f t="shared" si="57"/>
        <v>40.894</v>
      </c>
      <c r="AK44" s="32">
        <f t="shared" si="58"/>
        <v>2</v>
      </c>
    </row>
    <row r="45" spans="1:37" ht="12.75">
      <c r="A45" s="23">
        <f t="shared" si="33"/>
        <v>61.82</v>
      </c>
      <c r="B45" s="23">
        <f t="shared" si="59"/>
        <v>420</v>
      </c>
      <c r="C45" s="25">
        <f t="shared" si="60"/>
        <v>41</v>
      </c>
      <c r="D45" s="26">
        <f t="shared" si="34"/>
        <v>494</v>
      </c>
      <c r="E45" s="26">
        <f t="shared" si="35"/>
        <v>247</v>
      </c>
      <c r="F45" s="7">
        <f t="shared" si="36"/>
        <v>266.8699031409174</v>
      </c>
      <c r="G45" s="7">
        <f t="shared" si="37"/>
        <v>55935.700000000004</v>
      </c>
      <c r="H45" s="7">
        <f t="shared" si="38"/>
        <v>526.2006999598797</v>
      </c>
      <c r="I45" s="7">
        <f t="shared" si="39"/>
        <v>217466.68</v>
      </c>
      <c r="J45" s="7">
        <f t="shared" si="40"/>
        <v>487.9200000000001</v>
      </c>
      <c r="K45" s="7">
        <f t="shared" si="41"/>
        <v>196.36</v>
      </c>
      <c r="L45" s="7">
        <f t="shared" si="42"/>
        <v>518.52</v>
      </c>
      <c r="M45" s="27">
        <f t="shared" si="43"/>
        <v>2.6406600122224484</v>
      </c>
      <c r="N45" s="7">
        <f t="shared" si="44"/>
        <v>228.42000000000002</v>
      </c>
      <c r="O45" s="28">
        <f t="shared" si="45"/>
        <v>2</v>
      </c>
      <c r="P45" s="28" t="str">
        <f t="shared" si="46"/>
        <v>1 ¼”</v>
      </c>
      <c r="Q45" s="26">
        <f t="shared" si="47"/>
        <v>38.265032915835704</v>
      </c>
      <c r="R45" s="7">
        <f t="shared" si="48"/>
        <v>2299.9799999999996</v>
      </c>
      <c r="S45" s="29">
        <f t="shared" si="49"/>
        <v>4.111828402969837</v>
      </c>
      <c r="T45" s="29">
        <f t="shared" si="50"/>
        <v>1.9717498817467842</v>
      </c>
      <c r="U45" s="27">
        <f t="shared" si="51"/>
        <v>0.7357892279681852</v>
      </c>
      <c r="V45" s="7">
        <f t="shared" si="52"/>
        <v>201.2</v>
      </c>
      <c r="W45" s="29">
        <f t="shared" si="53"/>
        <v>44.239999999999995</v>
      </c>
      <c r="X45" s="26">
        <f aca="true" t="shared" si="61" ref="X45:AF54">ABS(1-(($R45/X$2)-INT($R45/X$2)))</f>
        <v>0.27189252923346885</v>
      </c>
      <c r="Y45" s="26">
        <f t="shared" si="61"/>
        <v>0.7418443976260676</v>
      </c>
      <c r="Z45" s="26">
        <f t="shared" si="61"/>
        <v>0.3244712601486235</v>
      </c>
      <c r="AA45" s="26">
        <f t="shared" si="61"/>
        <v>0.2676239268304279</v>
      </c>
      <c r="AB45" s="26">
        <f t="shared" si="61"/>
        <v>0.31483206373695616</v>
      </c>
      <c r="AC45" s="26">
        <f t="shared" si="61"/>
        <v>0.8750777355780874</v>
      </c>
      <c r="AD45" s="26">
        <f t="shared" si="61"/>
        <v>0.6165361349022596</v>
      </c>
      <c r="AE45" s="26">
        <f t="shared" si="61"/>
        <v>0.24888369094859875</v>
      </c>
      <c r="AF45" s="26">
        <f t="shared" si="61"/>
        <v>0.9376055538838985</v>
      </c>
      <c r="AG45" s="27">
        <f t="shared" si="54"/>
        <v>0.24888369094859875</v>
      </c>
      <c r="AH45" s="26">
        <f t="shared" si="55"/>
        <v>8</v>
      </c>
      <c r="AI45" s="30" t="str">
        <f t="shared" si="56"/>
        <v>1 ½”</v>
      </c>
      <c r="AJ45" s="31">
        <f t="shared" si="57"/>
        <v>40.894</v>
      </c>
      <c r="AK45" s="32">
        <f t="shared" si="58"/>
        <v>2</v>
      </c>
    </row>
    <row r="46" spans="1:37" ht="12.75">
      <c r="A46" s="23">
        <f t="shared" si="33"/>
        <v>63.32</v>
      </c>
      <c r="B46" s="23">
        <f t="shared" si="59"/>
        <v>430</v>
      </c>
      <c r="C46" s="25">
        <f t="shared" si="60"/>
        <v>42</v>
      </c>
      <c r="D46" s="26">
        <f t="shared" si="34"/>
        <v>506</v>
      </c>
      <c r="E46" s="26">
        <f t="shared" si="35"/>
        <v>253</v>
      </c>
      <c r="F46" s="7">
        <f t="shared" si="36"/>
        <v>270.132652857726</v>
      </c>
      <c r="G46" s="7">
        <f t="shared" si="37"/>
        <v>57311.8</v>
      </c>
      <c r="H46" s="7">
        <f t="shared" si="38"/>
        <v>531.4076260209307</v>
      </c>
      <c r="I46" s="7">
        <f t="shared" si="39"/>
        <v>221791.78</v>
      </c>
      <c r="J46" s="7">
        <f t="shared" si="40"/>
        <v>496.12</v>
      </c>
      <c r="K46" s="7">
        <f t="shared" si="41"/>
        <v>199.16000000000003</v>
      </c>
      <c r="L46" s="7">
        <f t="shared" si="42"/>
        <v>525.62</v>
      </c>
      <c r="M46" s="27">
        <f t="shared" si="43"/>
        <v>2.6391845752159067</v>
      </c>
      <c r="N46" s="7">
        <f t="shared" si="44"/>
        <v>231.82000000000002</v>
      </c>
      <c r="O46" s="28">
        <f t="shared" si="45"/>
        <v>7</v>
      </c>
      <c r="P46" s="28" t="str">
        <f t="shared" si="46"/>
        <v>¾”</v>
      </c>
      <c r="Q46" s="26">
        <f t="shared" si="47"/>
        <v>20.691796509594273</v>
      </c>
      <c r="R46" s="7">
        <f t="shared" si="48"/>
        <v>2353.8799999999997</v>
      </c>
      <c r="S46" s="29">
        <f t="shared" si="49"/>
        <v>4.107147219246298</v>
      </c>
      <c r="T46" s="29">
        <f t="shared" si="50"/>
        <v>1.9672098889163672</v>
      </c>
      <c r="U46" s="27">
        <f t="shared" si="51"/>
        <v>0.7372674050807698</v>
      </c>
      <c r="V46" s="7">
        <f t="shared" si="52"/>
        <v>206</v>
      </c>
      <c r="W46" s="29">
        <f t="shared" si="53"/>
        <v>44.739999999999995</v>
      </c>
      <c r="X46" s="26">
        <f t="shared" si="61"/>
        <v>0.8018601843111952</v>
      </c>
      <c r="Y46" s="26">
        <f t="shared" si="61"/>
        <v>0.9390049872972952</v>
      </c>
      <c r="Z46" s="26">
        <f t="shared" si="61"/>
        <v>0.8868104982820029</v>
      </c>
      <c r="AA46" s="26">
        <f t="shared" si="61"/>
        <v>0.9926758532194224</v>
      </c>
      <c r="AB46" s="26">
        <f t="shared" si="61"/>
        <v>0.15816524412783828</v>
      </c>
      <c r="AC46" s="26">
        <f t="shared" si="61"/>
        <v>0.7784102384466598</v>
      </c>
      <c r="AD46" s="26">
        <f t="shared" si="61"/>
        <v>0.5606796916598102</v>
      </c>
      <c r="AE46" s="26">
        <f t="shared" si="61"/>
        <v>0.2078463040765952</v>
      </c>
      <c r="AF46" s="26">
        <f t="shared" si="61"/>
        <v>0.912708354497096</v>
      </c>
      <c r="AG46" s="27">
        <f t="shared" si="54"/>
        <v>0.15816524412783828</v>
      </c>
      <c r="AH46" s="26">
        <f t="shared" si="55"/>
        <v>5</v>
      </c>
      <c r="AI46" s="30" t="str">
        <f t="shared" si="56"/>
        <v>¾”</v>
      </c>
      <c r="AJ46" s="31">
        <f t="shared" si="57"/>
        <v>20.9296</v>
      </c>
      <c r="AK46" s="32">
        <f t="shared" si="58"/>
        <v>7</v>
      </c>
    </row>
    <row r="47" spans="1:37" ht="12.75">
      <c r="A47" s="23">
        <f t="shared" si="33"/>
        <v>64.82</v>
      </c>
      <c r="B47" s="23">
        <f t="shared" si="59"/>
        <v>440</v>
      </c>
      <c r="C47" s="25">
        <f t="shared" si="60"/>
        <v>43</v>
      </c>
      <c r="D47" s="26">
        <f t="shared" si="34"/>
        <v>518</v>
      </c>
      <c r="E47" s="26">
        <f t="shared" si="35"/>
        <v>259</v>
      </c>
      <c r="F47" s="7">
        <f t="shared" si="36"/>
        <v>273.3564615615712</v>
      </c>
      <c r="G47" s="7">
        <f t="shared" si="37"/>
        <v>58687.90000000001</v>
      </c>
      <c r="H47" s="7">
        <f t="shared" si="38"/>
        <v>536.5640253950459</v>
      </c>
      <c r="I47" s="7">
        <f t="shared" si="39"/>
        <v>226116.88</v>
      </c>
      <c r="J47" s="7">
        <f t="shared" si="40"/>
        <v>504.32000000000005</v>
      </c>
      <c r="K47" s="7">
        <f t="shared" si="41"/>
        <v>201.96000000000004</v>
      </c>
      <c r="L47" s="7">
        <f t="shared" si="42"/>
        <v>532.72</v>
      </c>
      <c r="M47" s="27">
        <f t="shared" si="43"/>
        <v>2.637750049514755</v>
      </c>
      <c r="N47" s="7">
        <f t="shared" si="44"/>
        <v>235.22000000000003</v>
      </c>
      <c r="O47" s="28">
        <f t="shared" si="45"/>
        <v>7</v>
      </c>
      <c r="P47" s="28" t="str">
        <f t="shared" si="46"/>
        <v>¾”</v>
      </c>
      <c r="Q47" s="26">
        <f t="shared" si="47"/>
        <v>20.9273597782644</v>
      </c>
      <c r="R47" s="7">
        <f t="shared" si="48"/>
        <v>2407.7799999999997</v>
      </c>
      <c r="S47" s="29">
        <f t="shared" si="49"/>
        <v>4.102685562100534</v>
      </c>
      <c r="T47" s="29">
        <f t="shared" si="50"/>
        <v>1.962873027876787</v>
      </c>
      <c r="U47" s="27">
        <f t="shared" si="51"/>
        <v>0.7388155335574911</v>
      </c>
      <c r="V47" s="7">
        <f t="shared" si="52"/>
        <v>210.79999999999998</v>
      </c>
      <c r="W47" s="29">
        <f t="shared" si="53"/>
        <v>45.239999999999995</v>
      </c>
      <c r="X47" s="26">
        <f t="shared" si="61"/>
        <v>0.3318278393889358</v>
      </c>
      <c r="Y47" s="26">
        <f t="shared" si="61"/>
        <v>0.13616557696852993</v>
      </c>
      <c r="Z47" s="26">
        <f t="shared" si="61"/>
        <v>0.44914973641538225</v>
      </c>
      <c r="AA47" s="26">
        <f t="shared" si="61"/>
        <v>0.7177277796084169</v>
      </c>
      <c r="AB47" s="26">
        <f t="shared" si="61"/>
        <v>0.0014984245187203982</v>
      </c>
      <c r="AC47" s="26">
        <f t="shared" si="61"/>
        <v>0.6817427413152322</v>
      </c>
      <c r="AD47" s="26">
        <f t="shared" si="61"/>
        <v>0.5048232484173609</v>
      </c>
      <c r="AE47" s="26">
        <f t="shared" si="61"/>
        <v>0.16680891720459168</v>
      </c>
      <c r="AF47" s="26">
        <f t="shared" si="61"/>
        <v>0.8878111551102936</v>
      </c>
      <c r="AG47" s="27">
        <f t="shared" si="54"/>
        <v>0.0014984245187203982</v>
      </c>
      <c r="AH47" s="26">
        <f t="shared" si="55"/>
        <v>5</v>
      </c>
      <c r="AI47" s="30" t="str">
        <f t="shared" si="56"/>
        <v>¾”</v>
      </c>
      <c r="AJ47" s="31">
        <f t="shared" si="57"/>
        <v>20.9296</v>
      </c>
      <c r="AK47" s="32">
        <f t="shared" si="58"/>
        <v>7</v>
      </c>
    </row>
    <row r="48" spans="1:37" ht="12.75">
      <c r="A48" s="23">
        <f t="shared" si="33"/>
        <v>66.32</v>
      </c>
      <c r="B48" s="23">
        <f t="shared" si="59"/>
        <v>450</v>
      </c>
      <c r="C48" s="25">
        <f t="shared" si="60"/>
        <v>44</v>
      </c>
      <c r="D48" s="26">
        <f t="shared" si="34"/>
        <v>528</v>
      </c>
      <c r="E48" s="26">
        <f t="shared" si="35"/>
        <v>264</v>
      </c>
      <c r="F48" s="7">
        <f t="shared" si="36"/>
        <v>276.54269112557074</v>
      </c>
      <c r="G48" s="7">
        <f t="shared" si="37"/>
        <v>60064.00000000001</v>
      </c>
      <c r="H48" s="7">
        <f t="shared" si="38"/>
        <v>541.6713410390746</v>
      </c>
      <c r="I48" s="7">
        <f t="shared" si="39"/>
        <v>230441.98</v>
      </c>
      <c r="J48" s="7">
        <f t="shared" si="40"/>
        <v>512.52</v>
      </c>
      <c r="K48" s="7">
        <f t="shared" si="41"/>
        <v>204.76000000000002</v>
      </c>
      <c r="L48" s="7">
        <f t="shared" si="42"/>
        <v>539.8199999999999</v>
      </c>
      <c r="M48" s="27">
        <f t="shared" si="43"/>
        <v>2.636354756788435</v>
      </c>
      <c r="N48" s="7">
        <f t="shared" si="44"/>
        <v>238.62</v>
      </c>
      <c r="O48" s="28">
        <f t="shared" si="45"/>
        <v>20</v>
      </c>
      <c r="P48" s="28" t="str">
        <f t="shared" si="46"/>
        <v>3/8”</v>
      </c>
      <c r="Q48" s="26">
        <f t="shared" si="47"/>
        <v>12.518602802397028</v>
      </c>
      <c r="R48" s="7">
        <f t="shared" si="48"/>
        <v>2461.68</v>
      </c>
      <c r="S48" s="29">
        <f t="shared" si="49"/>
        <v>4.098428343100692</v>
      </c>
      <c r="T48" s="29">
        <f t="shared" si="50"/>
        <v>1.9587259342649412</v>
      </c>
      <c r="U48" s="27">
        <f t="shared" si="51"/>
        <v>0.7404281746394951</v>
      </c>
      <c r="V48" s="7">
        <f t="shared" si="52"/>
        <v>215.6</v>
      </c>
      <c r="W48" s="29">
        <f t="shared" si="53"/>
        <v>45.739999999999995</v>
      </c>
      <c r="X48" s="26">
        <f t="shared" si="61"/>
        <v>0.8617954944666621</v>
      </c>
      <c r="Y48" s="26">
        <f t="shared" si="61"/>
        <v>0.33332616663976466</v>
      </c>
      <c r="Z48" s="26">
        <f t="shared" si="61"/>
        <v>0.011488974548761632</v>
      </c>
      <c r="AA48" s="26">
        <f t="shared" si="61"/>
        <v>0.44277970599741145</v>
      </c>
      <c r="AB48" s="26">
        <f t="shared" si="61"/>
        <v>0.8448316049096025</v>
      </c>
      <c r="AC48" s="26">
        <f t="shared" si="61"/>
        <v>0.5850752441838045</v>
      </c>
      <c r="AD48" s="26">
        <f t="shared" si="61"/>
        <v>0.4489668051749116</v>
      </c>
      <c r="AE48" s="26">
        <f t="shared" si="61"/>
        <v>0.12577153033258814</v>
      </c>
      <c r="AF48" s="26">
        <f t="shared" si="61"/>
        <v>0.862913955723491</v>
      </c>
      <c r="AG48" s="27">
        <f t="shared" si="54"/>
        <v>0.011488974548761632</v>
      </c>
      <c r="AH48" s="26">
        <f t="shared" si="55"/>
        <v>3</v>
      </c>
      <c r="AI48" s="30" t="str">
        <f t="shared" si="56"/>
        <v>3/8”</v>
      </c>
      <c r="AJ48" s="31">
        <f t="shared" si="57"/>
        <v>12.5222</v>
      </c>
      <c r="AK48" s="32">
        <f t="shared" si="58"/>
        <v>20</v>
      </c>
    </row>
    <row r="49" spans="1:37" ht="12.75">
      <c r="A49" s="23">
        <f t="shared" si="33"/>
        <v>67.82</v>
      </c>
      <c r="B49" s="23">
        <f t="shared" si="59"/>
        <v>460</v>
      </c>
      <c r="C49" s="25">
        <f t="shared" si="60"/>
        <v>45</v>
      </c>
      <c r="D49" s="26">
        <f t="shared" si="34"/>
        <v>540</v>
      </c>
      <c r="E49" s="26">
        <f t="shared" si="35"/>
        <v>270</v>
      </c>
      <c r="F49" s="7">
        <f t="shared" si="36"/>
        <v>279.692625845736</v>
      </c>
      <c r="G49" s="7">
        <f t="shared" si="37"/>
        <v>61440.100000000006</v>
      </c>
      <c r="H49" s="7">
        <f t="shared" si="38"/>
        <v>546.730948509414</v>
      </c>
      <c r="I49" s="7">
        <f t="shared" si="39"/>
        <v>234767.08000000002</v>
      </c>
      <c r="J49" s="7">
        <f t="shared" si="40"/>
        <v>520.72</v>
      </c>
      <c r="K49" s="7">
        <f t="shared" si="41"/>
        <v>207.56</v>
      </c>
      <c r="L49" s="7">
        <f t="shared" si="42"/>
        <v>546.92</v>
      </c>
      <c r="M49" s="27">
        <f t="shared" si="43"/>
        <v>2.6349971092696087</v>
      </c>
      <c r="N49" s="7">
        <f t="shared" si="44"/>
        <v>242.02</v>
      </c>
      <c r="O49" s="28">
        <f t="shared" si="45"/>
        <v>2</v>
      </c>
      <c r="P49" s="28" t="str">
        <f t="shared" si="46"/>
        <v>1 ½”</v>
      </c>
      <c r="Q49" s="26">
        <f t="shared" si="47"/>
        <v>40.0183453802433</v>
      </c>
      <c r="R49" s="7">
        <f t="shared" si="48"/>
        <v>2515.5799999999995</v>
      </c>
      <c r="S49" s="29">
        <f t="shared" si="49"/>
        <v>4.094361825582965</v>
      </c>
      <c r="T49" s="29">
        <f t="shared" si="50"/>
        <v>1.9547563932234757</v>
      </c>
      <c r="U49" s="27">
        <f t="shared" si="51"/>
        <v>0.7421003659727495</v>
      </c>
      <c r="V49" s="7">
        <f t="shared" si="52"/>
        <v>220.39999999999998</v>
      </c>
      <c r="W49" s="29">
        <f t="shared" si="53"/>
        <v>46.239999999999995</v>
      </c>
      <c r="X49" s="26">
        <f t="shared" si="61"/>
        <v>0.3917631495444027</v>
      </c>
      <c r="Y49" s="26">
        <f t="shared" si="61"/>
        <v>0.5304867563109994</v>
      </c>
      <c r="Z49" s="26">
        <f t="shared" si="61"/>
        <v>0.5738282126821446</v>
      </c>
      <c r="AA49" s="26">
        <f t="shared" si="61"/>
        <v>0.16783163238640775</v>
      </c>
      <c r="AB49" s="26">
        <f t="shared" si="61"/>
        <v>0.6881647853004864</v>
      </c>
      <c r="AC49" s="26">
        <f t="shared" si="61"/>
        <v>0.4884077470523769</v>
      </c>
      <c r="AD49" s="26">
        <f t="shared" si="61"/>
        <v>0.39311036193246274</v>
      </c>
      <c r="AE49" s="26">
        <f t="shared" si="61"/>
        <v>0.08473414346058483</v>
      </c>
      <c r="AF49" s="26">
        <f t="shared" si="61"/>
        <v>0.8380167563366887</v>
      </c>
      <c r="AG49" s="27">
        <f t="shared" si="54"/>
        <v>0.08473414346058483</v>
      </c>
      <c r="AH49" s="26">
        <f t="shared" si="55"/>
        <v>8</v>
      </c>
      <c r="AI49" s="30" t="str">
        <f t="shared" si="56"/>
        <v>1 ½”</v>
      </c>
      <c r="AJ49" s="31">
        <f t="shared" si="57"/>
        <v>40.894</v>
      </c>
      <c r="AK49" s="32">
        <f t="shared" si="58"/>
        <v>2</v>
      </c>
    </row>
    <row r="50" spans="1:37" ht="12.75">
      <c r="A50" s="23">
        <f t="shared" si="33"/>
        <v>69.32</v>
      </c>
      <c r="B50" s="23">
        <f t="shared" si="59"/>
        <v>470</v>
      </c>
      <c r="C50" s="25">
        <f t="shared" si="60"/>
        <v>46</v>
      </c>
      <c r="D50" s="26">
        <f t="shared" si="34"/>
        <v>552</v>
      </c>
      <c r="E50" s="26">
        <f t="shared" si="35"/>
        <v>276</v>
      </c>
      <c r="F50" s="7">
        <f t="shared" si="36"/>
        <v>282.8074784902142</v>
      </c>
      <c r="G50" s="7">
        <f t="shared" si="37"/>
        <v>62816.200000000004</v>
      </c>
      <c r="H50" s="7">
        <f t="shared" si="38"/>
        <v>551.744160288931</v>
      </c>
      <c r="I50" s="7">
        <f t="shared" si="39"/>
        <v>239092.18</v>
      </c>
      <c r="J50" s="7">
        <f t="shared" si="40"/>
        <v>528.9200000000001</v>
      </c>
      <c r="K50" s="7">
        <f t="shared" si="41"/>
        <v>210.36</v>
      </c>
      <c r="L50" s="7">
        <f t="shared" si="42"/>
        <v>554.02</v>
      </c>
      <c r="M50" s="27">
        <f t="shared" si="43"/>
        <v>2.633675603726944</v>
      </c>
      <c r="N50" s="7">
        <f t="shared" si="44"/>
        <v>245.42000000000002</v>
      </c>
      <c r="O50" s="28">
        <f t="shared" si="45"/>
        <v>2</v>
      </c>
      <c r="P50" s="28" t="str">
        <f t="shared" si="46"/>
        <v>1 ¼”</v>
      </c>
      <c r="Q50" s="26">
        <f t="shared" si="47"/>
        <v>40.444799081007346</v>
      </c>
      <c r="R50" s="7">
        <f t="shared" si="48"/>
        <v>2569.4799999999996</v>
      </c>
      <c r="S50" s="29">
        <f t="shared" si="49"/>
        <v>4.090473476587248</v>
      </c>
      <c r="T50" s="29">
        <f t="shared" si="50"/>
        <v>1.9509532181908784</v>
      </c>
      <c r="U50" s="27">
        <f t="shared" si="51"/>
        <v>0.7438275717566605</v>
      </c>
      <c r="V50" s="7">
        <f t="shared" si="52"/>
        <v>225.2</v>
      </c>
      <c r="W50" s="29">
        <f t="shared" si="53"/>
        <v>46.739999999999995</v>
      </c>
      <c r="X50" s="26">
        <f t="shared" si="61"/>
        <v>0.9217308046221291</v>
      </c>
      <c r="Y50" s="26">
        <f t="shared" si="61"/>
        <v>0.7276473459822341</v>
      </c>
      <c r="Z50" s="26">
        <f t="shared" si="61"/>
        <v>0.13616745081552395</v>
      </c>
      <c r="AA50" s="26">
        <f t="shared" si="61"/>
        <v>0.8928835587754023</v>
      </c>
      <c r="AB50" s="26">
        <f t="shared" si="61"/>
        <v>0.5314979656913685</v>
      </c>
      <c r="AC50" s="26">
        <f t="shared" si="61"/>
        <v>0.39174024992094925</v>
      </c>
      <c r="AD50" s="26">
        <f t="shared" si="61"/>
        <v>0.3372539186900134</v>
      </c>
      <c r="AE50" s="26">
        <f t="shared" si="61"/>
        <v>0.0436967565885813</v>
      </c>
      <c r="AF50" s="26">
        <f t="shared" si="61"/>
        <v>0.8131195569498864</v>
      </c>
      <c r="AG50" s="27">
        <f t="shared" si="54"/>
        <v>0.0436967565885813</v>
      </c>
      <c r="AH50" s="26">
        <f t="shared" si="55"/>
        <v>8</v>
      </c>
      <c r="AI50" s="30" t="str">
        <f t="shared" si="56"/>
        <v>1 ½”</v>
      </c>
      <c r="AJ50" s="31">
        <f t="shared" si="57"/>
        <v>40.894</v>
      </c>
      <c r="AK50" s="32">
        <f t="shared" si="58"/>
        <v>2</v>
      </c>
    </row>
    <row r="51" spans="1:37" ht="12.75">
      <c r="A51" s="23">
        <f t="shared" si="33"/>
        <v>70.82</v>
      </c>
      <c r="B51" s="23">
        <f t="shared" si="59"/>
        <v>480</v>
      </c>
      <c r="C51" s="25">
        <f t="shared" si="60"/>
        <v>47</v>
      </c>
      <c r="D51" s="26">
        <f t="shared" si="34"/>
        <v>564</v>
      </c>
      <c r="E51" s="26">
        <f t="shared" si="35"/>
        <v>282</v>
      </c>
      <c r="F51" s="7">
        <f t="shared" si="36"/>
        <v>285.88839575523696</v>
      </c>
      <c r="G51" s="7">
        <f t="shared" si="37"/>
        <v>64192.3</v>
      </c>
      <c r="H51" s="7">
        <f t="shared" si="38"/>
        <v>556.712229763162</v>
      </c>
      <c r="I51" s="7">
        <f t="shared" si="39"/>
        <v>243417.28</v>
      </c>
      <c r="J51" s="7">
        <f t="shared" si="40"/>
        <v>537.12</v>
      </c>
      <c r="K51" s="7">
        <f t="shared" si="41"/>
        <v>213.16000000000003</v>
      </c>
      <c r="L51" s="7">
        <f t="shared" si="42"/>
        <v>561.1199999999999</v>
      </c>
      <c r="M51" s="27">
        <f t="shared" si="43"/>
        <v>2.6323888159129285</v>
      </c>
      <c r="N51" s="7">
        <f t="shared" si="44"/>
        <v>248.82000000000002</v>
      </c>
      <c r="O51" s="28">
        <f t="shared" si="45"/>
        <v>2</v>
      </c>
      <c r="P51" s="28" t="str">
        <f t="shared" si="46"/>
        <v>1 ½”</v>
      </c>
      <c r="Q51" s="26">
        <f t="shared" si="47"/>
        <v>40.86680288979878</v>
      </c>
      <c r="R51" s="7">
        <f t="shared" si="48"/>
        <v>2623.3799999999997</v>
      </c>
      <c r="S51" s="29">
        <f t="shared" si="49"/>
        <v>4.086751837837247</v>
      </c>
      <c r="T51" s="29">
        <f t="shared" si="50"/>
        <v>1.9473061447369504</v>
      </c>
      <c r="U51" s="27">
        <f t="shared" si="51"/>
        <v>0.7456056390008104</v>
      </c>
      <c r="V51" s="7">
        <f t="shared" si="52"/>
        <v>229.99999999999997</v>
      </c>
      <c r="W51" s="29">
        <f t="shared" si="53"/>
        <v>47.239999999999995</v>
      </c>
      <c r="X51" s="26">
        <f t="shared" si="61"/>
        <v>0.45169845969986966</v>
      </c>
      <c r="Y51" s="26">
        <f t="shared" si="61"/>
        <v>0.9248079356534689</v>
      </c>
      <c r="Z51" s="26">
        <f t="shared" si="61"/>
        <v>0.6985066889489033</v>
      </c>
      <c r="AA51" s="26">
        <f t="shared" si="61"/>
        <v>0.617935485164395</v>
      </c>
      <c r="AB51" s="26">
        <f t="shared" si="61"/>
        <v>0.37483114608225065</v>
      </c>
      <c r="AC51" s="26">
        <f t="shared" si="61"/>
        <v>0.2950727527895216</v>
      </c>
      <c r="AD51" s="26">
        <f t="shared" si="61"/>
        <v>0.2813974754475641</v>
      </c>
      <c r="AE51" s="26">
        <f t="shared" si="61"/>
        <v>0.002659369716577764</v>
      </c>
      <c r="AF51" s="26">
        <f t="shared" si="61"/>
        <v>0.7882223575630838</v>
      </c>
      <c r="AG51" s="27">
        <f t="shared" si="54"/>
        <v>0.002659369716577764</v>
      </c>
      <c r="AH51" s="26">
        <f t="shared" si="55"/>
        <v>8</v>
      </c>
      <c r="AI51" s="30" t="str">
        <f t="shared" si="56"/>
        <v>1 ½”</v>
      </c>
      <c r="AJ51" s="31">
        <f t="shared" si="57"/>
        <v>40.894</v>
      </c>
      <c r="AK51" s="32">
        <f t="shared" si="58"/>
        <v>2</v>
      </c>
    </row>
    <row r="52" spans="1:37" ht="12.75">
      <c r="A52" s="23">
        <f t="shared" si="33"/>
        <v>72.32</v>
      </c>
      <c r="B52" s="23">
        <f t="shared" si="59"/>
        <v>490</v>
      </c>
      <c r="C52" s="25">
        <f t="shared" si="60"/>
        <v>48</v>
      </c>
      <c r="D52" s="26">
        <f t="shared" si="34"/>
        <v>576</v>
      </c>
      <c r="E52" s="26">
        <f t="shared" si="35"/>
        <v>288</v>
      </c>
      <c r="F52" s="7">
        <f t="shared" si="36"/>
        <v>288.93646319738366</v>
      </c>
      <c r="G52" s="7">
        <f t="shared" si="37"/>
        <v>65568.40000000001</v>
      </c>
      <c r="H52" s="7">
        <f t="shared" si="38"/>
        <v>561.636354879922</v>
      </c>
      <c r="I52" s="7">
        <f t="shared" si="39"/>
        <v>247742.38</v>
      </c>
      <c r="J52" s="7">
        <f t="shared" si="40"/>
        <v>545.32</v>
      </c>
      <c r="K52" s="7">
        <f t="shared" si="41"/>
        <v>215.96000000000004</v>
      </c>
      <c r="L52" s="7">
        <f t="shared" si="42"/>
        <v>568.22</v>
      </c>
      <c r="M52" s="27">
        <f t="shared" si="43"/>
        <v>2.6311353954436005</v>
      </c>
      <c r="N52" s="7">
        <f t="shared" si="44"/>
        <v>252.22000000000003</v>
      </c>
      <c r="O52" s="28">
        <f t="shared" si="45"/>
        <v>40</v>
      </c>
      <c r="P52" s="28" t="str">
        <f t="shared" si="46"/>
        <v>¼”</v>
      </c>
      <c r="Q52" s="26">
        <f t="shared" si="47"/>
        <v>9.231493335761765</v>
      </c>
      <c r="R52" s="7">
        <f t="shared" si="48"/>
        <v>2677.2799999999997</v>
      </c>
      <c r="S52" s="29">
        <f t="shared" si="49"/>
        <v>4.083186412967222</v>
      </c>
      <c r="T52" s="29">
        <f t="shared" si="50"/>
        <v>1.9438057373058053</v>
      </c>
      <c r="U52" s="27">
        <f t="shared" si="51"/>
        <v>0.7474307590332392</v>
      </c>
      <c r="V52" s="7">
        <f t="shared" si="52"/>
        <v>234.79999999999998</v>
      </c>
      <c r="W52" s="29">
        <f t="shared" si="53"/>
        <v>47.739999999999995</v>
      </c>
      <c r="X52" s="26">
        <f t="shared" si="61"/>
        <v>0.981666114777596</v>
      </c>
      <c r="Y52" s="26">
        <f t="shared" si="61"/>
        <v>0.12196852532469649</v>
      </c>
      <c r="Z52" s="26">
        <f t="shared" si="61"/>
        <v>0.26084592708227916</v>
      </c>
      <c r="AA52" s="26">
        <f t="shared" si="61"/>
        <v>0.3429874115533895</v>
      </c>
      <c r="AB52" s="26">
        <f t="shared" si="61"/>
        <v>0.21816432647313277</v>
      </c>
      <c r="AC52" s="26">
        <f t="shared" si="61"/>
        <v>0.19840525565809397</v>
      </c>
      <c r="AD52" s="26">
        <f t="shared" si="61"/>
        <v>0.22554103220511523</v>
      </c>
      <c r="AE52" s="26">
        <f t="shared" si="61"/>
        <v>0.9616219828445742</v>
      </c>
      <c r="AF52" s="26">
        <f t="shared" si="61"/>
        <v>0.7633251581762812</v>
      </c>
      <c r="AG52" s="27">
        <f t="shared" si="54"/>
        <v>0.12196852532469649</v>
      </c>
      <c r="AH52" s="26">
        <f t="shared" si="55"/>
        <v>2</v>
      </c>
      <c r="AI52" s="30" t="str">
        <f t="shared" si="56"/>
        <v>¼”</v>
      </c>
      <c r="AJ52" s="31">
        <f t="shared" si="57"/>
        <v>9.2456</v>
      </c>
      <c r="AK52" s="32">
        <f t="shared" si="58"/>
        <v>40</v>
      </c>
    </row>
    <row r="53" spans="1:37" ht="12.75">
      <c r="A53" s="23">
        <f t="shared" si="33"/>
        <v>73.82</v>
      </c>
      <c r="B53" s="23">
        <f t="shared" si="59"/>
        <v>500</v>
      </c>
      <c r="C53" s="25">
        <f t="shared" si="60"/>
        <v>49</v>
      </c>
      <c r="D53" s="26">
        <f t="shared" si="34"/>
        <v>588</v>
      </c>
      <c r="E53" s="26">
        <f t="shared" si="35"/>
        <v>294</v>
      </c>
      <c r="F53" s="7">
        <f t="shared" si="36"/>
        <v>291.9527097023131</v>
      </c>
      <c r="G53" s="7">
        <f t="shared" si="37"/>
        <v>66944.5</v>
      </c>
      <c r="H53" s="7">
        <f t="shared" si="38"/>
        <v>566.517681522598</v>
      </c>
      <c r="I53" s="7">
        <f t="shared" si="39"/>
        <v>252067.48</v>
      </c>
      <c r="J53" s="7">
        <f t="shared" si="40"/>
        <v>553.5200000000001</v>
      </c>
      <c r="K53" s="7">
        <f t="shared" si="41"/>
        <v>218.76</v>
      </c>
      <c r="L53" s="7">
        <f t="shared" si="42"/>
        <v>575.3199999999999</v>
      </c>
      <c r="M53" s="27">
        <f t="shared" si="43"/>
        <v>2.6299140610714935</v>
      </c>
      <c r="N53" s="7">
        <f t="shared" si="44"/>
        <v>255.62</v>
      </c>
      <c r="O53" s="28">
        <f t="shared" si="45"/>
        <v>8</v>
      </c>
      <c r="P53" s="28" t="str">
        <f t="shared" si="46"/>
        <v>¾”</v>
      </c>
      <c r="Q53" s="26">
        <f t="shared" si="47"/>
        <v>20.848999915432938</v>
      </c>
      <c r="R53" s="7">
        <f t="shared" si="48"/>
        <v>2731.18</v>
      </c>
      <c r="S53" s="29">
        <f t="shared" si="49"/>
        <v>4.079767568657619</v>
      </c>
      <c r="T53" s="29">
        <f t="shared" si="50"/>
        <v>1.940443307069294</v>
      </c>
      <c r="U53" s="27">
        <f t="shared" si="51"/>
        <v>0.7492994335385913</v>
      </c>
      <c r="V53" s="7">
        <f t="shared" si="52"/>
        <v>239.6</v>
      </c>
      <c r="W53" s="29">
        <f t="shared" si="53"/>
        <v>48.239999999999995</v>
      </c>
      <c r="X53" s="26">
        <f t="shared" si="61"/>
        <v>0.5116337698553224</v>
      </c>
      <c r="Y53" s="26">
        <f t="shared" si="61"/>
        <v>0.3191291149959312</v>
      </c>
      <c r="Z53" s="26">
        <f t="shared" si="61"/>
        <v>0.8231851652156585</v>
      </c>
      <c r="AA53" s="26">
        <f t="shared" si="61"/>
        <v>0.06803933794238404</v>
      </c>
      <c r="AB53" s="26">
        <f t="shared" si="61"/>
        <v>0.061497506864014895</v>
      </c>
      <c r="AC53" s="26">
        <f t="shared" si="61"/>
        <v>0.10173775852666544</v>
      </c>
      <c r="AD53" s="26">
        <f t="shared" si="61"/>
        <v>0.16968458896266592</v>
      </c>
      <c r="AE53" s="26">
        <f t="shared" si="61"/>
        <v>0.9205845959725707</v>
      </c>
      <c r="AF53" s="26">
        <f t="shared" si="61"/>
        <v>0.7384279587894789</v>
      </c>
      <c r="AG53" s="27">
        <f t="shared" si="54"/>
        <v>0.061497506864014895</v>
      </c>
      <c r="AH53" s="26">
        <f t="shared" si="55"/>
        <v>5</v>
      </c>
      <c r="AI53" s="30" t="str">
        <f t="shared" si="56"/>
        <v>¾”</v>
      </c>
      <c r="AJ53" s="31">
        <f t="shared" si="57"/>
        <v>20.9296</v>
      </c>
      <c r="AK53" s="32">
        <f t="shared" si="58"/>
        <v>8</v>
      </c>
    </row>
    <row r="54" spans="1:37" ht="12.75">
      <c r="A54" s="23">
        <f t="shared" si="33"/>
        <v>75.32</v>
      </c>
      <c r="B54" s="23">
        <f t="shared" si="59"/>
        <v>510</v>
      </c>
      <c r="C54" s="25">
        <f t="shared" si="60"/>
        <v>50</v>
      </c>
      <c r="D54" s="26">
        <f t="shared" si="34"/>
        <v>600</v>
      </c>
      <c r="E54" s="26">
        <f t="shared" si="35"/>
        <v>300</v>
      </c>
      <c r="F54" s="7">
        <f t="shared" si="36"/>
        <v>294.93811154212193</v>
      </c>
      <c r="G54" s="7">
        <f t="shared" si="37"/>
        <v>68320.6</v>
      </c>
      <c r="H54" s="7">
        <f t="shared" si="38"/>
        <v>571.357306624037</v>
      </c>
      <c r="I54" s="7">
        <f t="shared" si="39"/>
        <v>256392.58000000002</v>
      </c>
      <c r="J54" s="7">
        <f t="shared" si="40"/>
        <v>561.72</v>
      </c>
      <c r="K54" s="7">
        <f t="shared" si="41"/>
        <v>221.56</v>
      </c>
      <c r="L54" s="7">
        <f t="shared" si="42"/>
        <v>582.42</v>
      </c>
      <c r="M54" s="27">
        <f t="shared" si="43"/>
        <v>2.6287235963170246</v>
      </c>
      <c r="N54" s="7">
        <f t="shared" si="44"/>
        <v>259.02</v>
      </c>
      <c r="O54" s="28">
        <f t="shared" si="45"/>
        <v>5</v>
      </c>
      <c r="P54" s="28" t="str">
        <f t="shared" si="46"/>
        <v>1”</v>
      </c>
      <c r="Q54" s="26">
        <f t="shared" si="47"/>
        <v>26.631087064748243</v>
      </c>
      <c r="R54" s="7">
        <f t="shared" si="48"/>
        <v>2785.0799999999995</v>
      </c>
      <c r="S54" s="29">
        <f t="shared" si="49"/>
        <v>4.076486447718549</v>
      </c>
      <c r="T54" s="29">
        <f t="shared" si="50"/>
        <v>1.9372108393744767</v>
      </c>
      <c r="U54" s="27">
        <f t="shared" si="51"/>
        <v>0.7512084445158511</v>
      </c>
      <c r="V54" s="7">
        <f t="shared" si="52"/>
        <v>244.39999999999998</v>
      </c>
      <c r="W54" s="29">
        <f t="shared" si="53"/>
        <v>48.739999999999995</v>
      </c>
      <c r="X54" s="26">
        <f t="shared" si="61"/>
        <v>0.04160142493306296</v>
      </c>
      <c r="Y54" s="26">
        <f t="shared" si="61"/>
        <v>0.516289704667173</v>
      </c>
      <c r="Z54" s="26">
        <f t="shared" si="61"/>
        <v>0.3855244033490415</v>
      </c>
      <c r="AA54" s="26">
        <f t="shared" si="61"/>
        <v>0.7930912643313803</v>
      </c>
      <c r="AB54" s="26">
        <f t="shared" si="61"/>
        <v>0.9048306872548988</v>
      </c>
      <c r="AC54" s="26">
        <f t="shared" si="61"/>
        <v>0.0050702613952386955</v>
      </c>
      <c r="AD54" s="26">
        <f t="shared" si="61"/>
        <v>0.11382814572021704</v>
      </c>
      <c r="AE54" s="26">
        <f t="shared" si="61"/>
        <v>0.8795472091005676</v>
      </c>
      <c r="AF54" s="26">
        <f t="shared" si="61"/>
        <v>0.7135307594026765</v>
      </c>
      <c r="AG54" s="27">
        <f t="shared" si="54"/>
        <v>0.0050702613952386955</v>
      </c>
      <c r="AH54" s="26">
        <f t="shared" si="55"/>
        <v>6</v>
      </c>
      <c r="AI54" s="30" t="str">
        <f t="shared" si="56"/>
        <v>1”</v>
      </c>
      <c r="AJ54" s="31">
        <f t="shared" si="57"/>
        <v>26.6446</v>
      </c>
      <c r="AK54" s="32">
        <f t="shared" si="58"/>
        <v>5</v>
      </c>
    </row>
    <row r="55" spans="1:37" s="43" customFormat="1" ht="12.75">
      <c r="A55" s="33">
        <f t="shared" si="33"/>
        <v>76.82</v>
      </c>
      <c r="B55" s="33">
        <f t="shared" si="59"/>
        <v>520</v>
      </c>
      <c r="C55" s="34">
        <f t="shared" si="60"/>
        <v>51</v>
      </c>
      <c r="D55" s="35">
        <f t="shared" si="34"/>
        <v>612</v>
      </c>
      <c r="E55" s="35">
        <f t="shared" si="35"/>
        <v>306</v>
      </c>
      <c r="F55" s="36">
        <f t="shared" si="36"/>
        <v>297.89359606668825</v>
      </c>
      <c r="G55" s="36">
        <f t="shared" si="37"/>
        <v>69696.70000000001</v>
      </c>
      <c r="H55" s="36">
        <f t="shared" si="38"/>
        <v>576.1562810450024</v>
      </c>
      <c r="I55" s="36">
        <f t="shared" si="39"/>
        <v>260717.68</v>
      </c>
      <c r="J55" s="36">
        <f t="shared" si="40"/>
        <v>569.9200000000001</v>
      </c>
      <c r="K55" s="36">
        <f t="shared" si="41"/>
        <v>224.36</v>
      </c>
      <c r="L55" s="36">
        <f t="shared" si="42"/>
        <v>589.52</v>
      </c>
      <c r="M55" s="37">
        <f t="shared" si="43"/>
        <v>2.627562845426992</v>
      </c>
      <c r="N55" s="36">
        <f t="shared" si="44"/>
        <v>262.42</v>
      </c>
      <c r="O55" s="38">
        <f t="shared" si="45"/>
        <v>3</v>
      </c>
      <c r="P55" s="38" t="str">
        <f t="shared" si="46"/>
        <v>1”</v>
      </c>
      <c r="Q55" s="35">
        <f t="shared" si="47"/>
        <v>34.71167720288679</v>
      </c>
      <c r="R55" s="36">
        <f t="shared" si="48"/>
        <v>2838.9799999999996</v>
      </c>
      <c r="S55" s="39">
        <f t="shared" si="49"/>
        <v>4.073334892469799</v>
      </c>
      <c r="T55" s="39">
        <f t="shared" si="50"/>
        <v>1.9341009295010847</v>
      </c>
      <c r="U55" s="37">
        <f t="shared" si="51"/>
        <v>0.7531548276377631</v>
      </c>
      <c r="V55" s="36">
        <f t="shared" si="52"/>
        <v>249.2</v>
      </c>
      <c r="W55" s="39">
        <f t="shared" si="53"/>
        <v>49.239999999999995</v>
      </c>
      <c r="X55" s="35">
        <f aca="true" t="shared" si="62" ref="X55:AF64">ABS(1-(($R55/X$2)-INT($R55/X$2)))</f>
        <v>0.5715690800108035</v>
      </c>
      <c r="Y55" s="35">
        <f t="shared" si="62"/>
        <v>0.7134502943384007</v>
      </c>
      <c r="Z55" s="35">
        <f t="shared" si="62"/>
        <v>0.9478636414824209</v>
      </c>
      <c r="AA55" s="35">
        <f t="shared" si="62"/>
        <v>0.5181431907203748</v>
      </c>
      <c r="AB55" s="35">
        <f t="shared" si="62"/>
        <v>0.7481638676457809</v>
      </c>
      <c r="AC55" s="35">
        <f t="shared" si="62"/>
        <v>0.9084027642638111</v>
      </c>
      <c r="AD55" s="35">
        <f t="shared" si="62"/>
        <v>0.05797170247776773</v>
      </c>
      <c r="AE55" s="35">
        <f t="shared" si="62"/>
        <v>0.8385098222285641</v>
      </c>
      <c r="AF55" s="35">
        <f t="shared" si="62"/>
        <v>0.6886335600158742</v>
      </c>
      <c r="AG55" s="37">
        <f t="shared" si="54"/>
        <v>0.05797170247776773</v>
      </c>
      <c r="AH55" s="35">
        <f t="shared" si="55"/>
        <v>7</v>
      </c>
      <c r="AI55" s="40" t="str">
        <f t="shared" si="56"/>
        <v>1 ¼”</v>
      </c>
      <c r="AJ55" s="41">
        <f t="shared" si="57"/>
        <v>35.052</v>
      </c>
      <c r="AK55" s="42">
        <f t="shared" si="58"/>
        <v>3</v>
      </c>
    </row>
    <row r="56" spans="1:37" ht="12.75">
      <c r="A56" s="23">
        <f t="shared" si="33"/>
        <v>78.32</v>
      </c>
      <c r="B56" s="23">
        <f t="shared" si="59"/>
        <v>530</v>
      </c>
      <c r="C56" s="25">
        <f t="shared" si="60"/>
        <v>52</v>
      </c>
      <c r="D56" s="26">
        <f t="shared" si="34"/>
        <v>624</v>
      </c>
      <c r="E56" s="26">
        <f t="shared" si="35"/>
        <v>312</v>
      </c>
      <c r="F56" s="7">
        <f t="shared" si="36"/>
        <v>300.82004506856464</v>
      </c>
      <c r="G56" s="7">
        <f t="shared" si="37"/>
        <v>71072.8</v>
      </c>
      <c r="H56" s="7">
        <f t="shared" si="38"/>
        <v>580.9156122385951</v>
      </c>
      <c r="I56" s="7">
        <f t="shared" si="39"/>
        <v>265042.77999999997</v>
      </c>
      <c r="J56" s="7">
        <f t="shared" si="40"/>
        <v>578.12</v>
      </c>
      <c r="K56" s="7">
        <f t="shared" si="41"/>
        <v>227.16000000000003</v>
      </c>
      <c r="L56" s="7">
        <f t="shared" si="42"/>
        <v>596.6199999999999</v>
      </c>
      <c r="M56" s="27">
        <f t="shared" si="43"/>
        <v>2.626430709631977</v>
      </c>
      <c r="N56" s="7">
        <f t="shared" si="44"/>
        <v>265.82000000000005</v>
      </c>
      <c r="O56" s="28">
        <f t="shared" si="45"/>
        <v>3</v>
      </c>
      <c r="P56" s="28" t="str">
        <f t="shared" si="46"/>
        <v>1 ¼”</v>
      </c>
      <c r="Q56" s="26">
        <f t="shared" si="47"/>
        <v>35.03964047653009</v>
      </c>
      <c r="R56" s="7">
        <f t="shared" si="48"/>
        <v>2892.8799999999997</v>
      </c>
      <c r="S56" s="29">
        <f t="shared" si="49"/>
        <v>4.070305377021869</v>
      </c>
      <c r="T56" s="29">
        <f t="shared" si="50"/>
        <v>1.9311067256378793</v>
      </c>
      <c r="U56" s="27">
        <f t="shared" si="51"/>
        <v>0.7551358485709435</v>
      </c>
      <c r="V56" s="7">
        <f t="shared" si="52"/>
        <v>253.99999999999997</v>
      </c>
      <c r="W56" s="29">
        <f t="shared" si="53"/>
        <v>49.739999999999995</v>
      </c>
      <c r="X56" s="26">
        <f t="shared" si="62"/>
        <v>0.1015367350885299</v>
      </c>
      <c r="Y56" s="26">
        <f t="shared" si="62"/>
        <v>0.9106108840096354</v>
      </c>
      <c r="Z56" s="26">
        <f t="shared" si="62"/>
        <v>0.5102028796158002</v>
      </c>
      <c r="AA56" s="26">
        <f t="shared" si="62"/>
        <v>0.24319511710936936</v>
      </c>
      <c r="AB56" s="26">
        <f t="shared" si="62"/>
        <v>0.591497048036663</v>
      </c>
      <c r="AC56" s="26">
        <f t="shared" si="62"/>
        <v>0.8117352671323825</v>
      </c>
      <c r="AD56" s="26">
        <f t="shared" si="62"/>
        <v>0.002115259235318412</v>
      </c>
      <c r="AE56" s="26">
        <f t="shared" si="62"/>
        <v>0.7974724353565605</v>
      </c>
      <c r="AF56" s="26">
        <f t="shared" si="62"/>
        <v>0.6637363606290716</v>
      </c>
      <c r="AG56" s="27">
        <f t="shared" si="54"/>
        <v>0.002115259235318412</v>
      </c>
      <c r="AH56" s="26">
        <f t="shared" si="55"/>
        <v>7</v>
      </c>
      <c r="AI56" s="30" t="str">
        <f t="shared" si="56"/>
        <v>1 ¼”</v>
      </c>
      <c r="AJ56" s="31">
        <f t="shared" si="57"/>
        <v>35.052</v>
      </c>
      <c r="AK56" s="32">
        <f t="shared" si="58"/>
        <v>3</v>
      </c>
    </row>
    <row r="57" spans="1:37" ht="12.75">
      <c r="A57" s="23">
        <f t="shared" si="33"/>
        <v>79.82</v>
      </c>
      <c r="B57" s="23">
        <f t="shared" si="59"/>
        <v>540</v>
      </c>
      <c r="C57" s="25">
        <f t="shared" si="60"/>
        <v>53</v>
      </c>
      <c r="D57" s="26">
        <f t="shared" si="34"/>
        <v>634</v>
      </c>
      <c r="E57" s="26">
        <f t="shared" si="35"/>
        <v>317</v>
      </c>
      <c r="F57" s="7">
        <f t="shared" si="36"/>
        <v>303.71829785602864</v>
      </c>
      <c r="G57" s="7">
        <f t="shared" si="37"/>
        <v>72448.90000000001</v>
      </c>
      <c r="H57" s="7">
        <f t="shared" si="38"/>
        <v>585.6362667197754</v>
      </c>
      <c r="I57" s="7">
        <f t="shared" si="39"/>
        <v>269367.88</v>
      </c>
      <c r="J57" s="7">
        <f t="shared" si="40"/>
        <v>586.32</v>
      </c>
      <c r="K57" s="7">
        <f t="shared" si="41"/>
        <v>229.96000000000004</v>
      </c>
      <c r="L57" s="7">
        <f t="shared" si="42"/>
        <v>603.72</v>
      </c>
      <c r="M57" s="27">
        <f t="shared" si="43"/>
        <v>2.625326143677161</v>
      </c>
      <c r="N57" s="7">
        <f t="shared" si="44"/>
        <v>269.22</v>
      </c>
      <c r="O57" s="28">
        <f t="shared" si="45"/>
        <v>24</v>
      </c>
      <c r="P57" s="28" t="str">
        <f t="shared" si="46"/>
        <v>3/8”</v>
      </c>
      <c r="Q57" s="26">
        <f t="shared" si="47"/>
        <v>12.503260950705824</v>
      </c>
      <c r="R57" s="7">
        <f t="shared" si="48"/>
        <v>2946.7799999999997</v>
      </c>
      <c r="S57" s="29">
        <f t="shared" si="49"/>
        <v>4.0673909472745615</v>
      </c>
      <c r="T57" s="29">
        <f t="shared" si="50"/>
        <v>1.9282218781477043</v>
      </c>
      <c r="U57" s="27">
        <f t="shared" si="51"/>
        <v>0.7571489818799386</v>
      </c>
      <c r="V57" s="7">
        <f t="shared" si="52"/>
        <v>258.8</v>
      </c>
      <c r="W57" s="29">
        <f t="shared" si="53"/>
        <v>50.239999999999995</v>
      </c>
      <c r="X57" s="26">
        <f t="shared" si="62"/>
        <v>0.6315043901662563</v>
      </c>
      <c r="Y57" s="26">
        <f t="shared" si="62"/>
        <v>0.10777147368087014</v>
      </c>
      <c r="Z57" s="26">
        <f t="shared" si="62"/>
        <v>0.07254211774917962</v>
      </c>
      <c r="AA57" s="26">
        <f t="shared" si="62"/>
        <v>0.9682470434983639</v>
      </c>
      <c r="AB57" s="26">
        <f t="shared" si="62"/>
        <v>0.43483022842754515</v>
      </c>
      <c r="AC57" s="26">
        <f t="shared" si="62"/>
        <v>0.7150677700009549</v>
      </c>
      <c r="AD57" s="26">
        <f t="shared" si="62"/>
        <v>0.9462588159928691</v>
      </c>
      <c r="AE57" s="26">
        <f t="shared" si="62"/>
        <v>0.756435048484557</v>
      </c>
      <c r="AF57" s="26">
        <f t="shared" si="62"/>
        <v>0.638839161242269</v>
      </c>
      <c r="AG57" s="27">
        <f t="shared" si="54"/>
        <v>0.07254211774917962</v>
      </c>
      <c r="AH57" s="26">
        <f t="shared" si="55"/>
        <v>3</v>
      </c>
      <c r="AI57" s="30" t="str">
        <f t="shared" si="56"/>
        <v>3/8”</v>
      </c>
      <c r="AJ57" s="31">
        <f t="shared" si="57"/>
        <v>12.5222</v>
      </c>
      <c r="AK57" s="32">
        <f t="shared" si="58"/>
        <v>24</v>
      </c>
    </row>
    <row r="58" spans="1:37" ht="12.75">
      <c r="A58" s="23">
        <f t="shared" si="33"/>
        <v>81.32</v>
      </c>
      <c r="B58" s="23">
        <f t="shared" si="59"/>
        <v>550</v>
      </c>
      <c r="C58" s="25">
        <f t="shared" si="60"/>
        <v>54</v>
      </c>
      <c r="D58" s="26">
        <f t="shared" si="34"/>
        <v>646</v>
      </c>
      <c r="E58" s="26">
        <f t="shared" si="35"/>
        <v>323</v>
      </c>
      <c r="F58" s="7">
        <f t="shared" si="36"/>
        <v>306.589154064643</v>
      </c>
      <c r="G58" s="7">
        <f t="shared" si="37"/>
        <v>73825.00000000001</v>
      </c>
      <c r="H58" s="7">
        <f t="shared" si="38"/>
        <v>590.3191723571325</v>
      </c>
      <c r="I58" s="7">
        <f t="shared" si="39"/>
        <v>273692.98</v>
      </c>
      <c r="J58" s="7">
        <f t="shared" si="40"/>
        <v>594.5200000000001</v>
      </c>
      <c r="K58" s="7">
        <f t="shared" si="41"/>
        <v>232.76000000000005</v>
      </c>
      <c r="L58" s="7">
        <f t="shared" si="42"/>
        <v>610.8199999999999</v>
      </c>
      <c r="M58" s="27">
        <f t="shared" si="43"/>
        <v>2.6242481526035393</v>
      </c>
      <c r="N58" s="7">
        <f t="shared" si="44"/>
        <v>272.62</v>
      </c>
      <c r="O58" s="28">
        <f t="shared" si="45"/>
        <v>82</v>
      </c>
      <c r="P58" s="28" t="str">
        <f t="shared" si="46"/>
        <v>1/8”</v>
      </c>
      <c r="Q58" s="26">
        <f t="shared" si="47"/>
        <v>6.825869405087967</v>
      </c>
      <c r="R58" s="7">
        <f t="shared" si="48"/>
        <v>3000.68</v>
      </c>
      <c r="S58" s="29">
        <f t="shared" si="49"/>
        <v>4.064585167626142</v>
      </c>
      <c r="T58" s="29">
        <f t="shared" si="50"/>
        <v>1.9254404943257262</v>
      </c>
      <c r="U58" s="27">
        <f t="shared" si="51"/>
        <v>0.7591918921923885</v>
      </c>
      <c r="V58" s="7">
        <f t="shared" si="52"/>
        <v>263.6</v>
      </c>
      <c r="W58" s="29">
        <f t="shared" si="53"/>
        <v>50.739999999999995</v>
      </c>
      <c r="X58" s="26">
        <f t="shared" si="62"/>
        <v>0.16147204524398262</v>
      </c>
      <c r="Y58" s="26">
        <f t="shared" si="62"/>
        <v>0.30493206335209777</v>
      </c>
      <c r="Z58" s="26">
        <f t="shared" si="62"/>
        <v>0.634881355882559</v>
      </c>
      <c r="AA58" s="26">
        <f t="shared" si="62"/>
        <v>0.6932989698873584</v>
      </c>
      <c r="AB58" s="26">
        <f t="shared" si="62"/>
        <v>0.27816340881842727</v>
      </c>
      <c r="AC58" s="26">
        <f t="shared" si="62"/>
        <v>0.6184002728695273</v>
      </c>
      <c r="AD58" s="26">
        <f t="shared" si="62"/>
        <v>0.8904023727504198</v>
      </c>
      <c r="AE58" s="26">
        <f t="shared" si="62"/>
        <v>0.7153976616125535</v>
      </c>
      <c r="AF58" s="26">
        <f t="shared" si="62"/>
        <v>0.6139419618554667</v>
      </c>
      <c r="AG58" s="27">
        <f t="shared" si="54"/>
        <v>0.16147204524398262</v>
      </c>
      <c r="AH58" s="26">
        <f t="shared" si="55"/>
        <v>1</v>
      </c>
      <c r="AI58" s="30" t="str">
        <f t="shared" si="56"/>
        <v>1/8”</v>
      </c>
      <c r="AJ58" s="31">
        <f t="shared" si="57"/>
        <v>6.8326</v>
      </c>
      <c r="AK58" s="32">
        <f t="shared" si="58"/>
        <v>82</v>
      </c>
    </row>
    <row r="59" spans="1:37" ht="12.75">
      <c r="A59" s="23">
        <f t="shared" si="33"/>
        <v>82.82</v>
      </c>
      <c r="B59" s="23">
        <f t="shared" si="59"/>
        <v>560</v>
      </c>
      <c r="C59" s="25">
        <f t="shared" si="60"/>
        <v>55</v>
      </c>
      <c r="D59" s="26">
        <f t="shared" si="34"/>
        <v>658</v>
      </c>
      <c r="E59" s="26">
        <f t="shared" si="35"/>
        <v>329</v>
      </c>
      <c r="F59" s="7">
        <f t="shared" si="36"/>
        <v>309.43337623401817</v>
      </c>
      <c r="G59" s="7">
        <f t="shared" si="37"/>
        <v>75201.1</v>
      </c>
      <c r="H59" s="7">
        <f t="shared" si="38"/>
        <v>594.9652205022946</v>
      </c>
      <c r="I59" s="7">
        <f t="shared" si="39"/>
        <v>278018.08</v>
      </c>
      <c r="J59" s="7">
        <f t="shared" si="40"/>
        <v>602.72</v>
      </c>
      <c r="K59" s="7">
        <f t="shared" si="41"/>
        <v>235.56</v>
      </c>
      <c r="L59" s="7">
        <f t="shared" si="42"/>
        <v>617.92</v>
      </c>
      <c r="M59" s="27">
        <f t="shared" si="43"/>
        <v>2.6231957887587023</v>
      </c>
      <c r="N59" s="7">
        <f t="shared" si="44"/>
        <v>276.02</v>
      </c>
      <c r="O59" s="28">
        <f t="shared" si="45"/>
        <v>9</v>
      </c>
      <c r="P59" s="28" t="str">
        <f t="shared" si="46"/>
        <v>¾”</v>
      </c>
      <c r="Q59" s="26">
        <f t="shared" si="47"/>
        <v>20.787849144678333</v>
      </c>
      <c r="R59" s="7">
        <f t="shared" si="48"/>
        <v>3054.5799999999995</v>
      </c>
      <c r="S59" s="29">
        <f t="shared" si="49"/>
        <v>4.061882073533498</v>
      </c>
      <c r="T59" s="29">
        <f t="shared" si="50"/>
        <v>1.9227570979684316</v>
      </c>
      <c r="U59" s="27">
        <f t="shared" si="51"/>
        <v>0.7612624173478001</v>
      </c>
      <c r="V59" s="7">
        <f t="shared" si="52"/>
        <v>268.40000000000003</v>
      </c>
      <c r="W59" s="29">
        <f t="shared" si="53"/>
        <v>51.239999999999995</v>
      </c>
      <c r="X59" s="26">
        <f t="shared" si="62"/>
        <v>0.6914397003217232</v>
      </c>
      <c r="Y59" s="26">
        <f t="shared" si="62"/>
        <v>0.5020926530233396</v>
      </c>
      <c r="Z59" s="26">
        <f t="shared" si="62"/>
        <v>0.19722059401594194</v>
      </c>
      <c r="AA59" s="26">
        <f t="shared" si="62"/>
        <v>0.4183508962763547</v>
      </c>
      <c r="AB59" s="26">
        <f t="shared" si="62"/>
        <v>0.12149658920931117</v>
      </c>
      <c r="AC59" s="26">
        <f t="shared" si="62"/>
        <v>0.5217327757381005</v>
      </c>
      <c r="AD59" s="26">
        <f t="shared" si="62"/>
        <v>0.8345459295079714</v>
      </c>
      <c r="AE59" s="26">
        <f t="shared" si="62"/>
        <v>0.6743602747405499</v>
      </c>
      <c r="AF59" s="26">
        <f t="shared" si="62"/>
        <v>0.5890447624686643</v>
      </c>
      <c r="AG59" s="27">
        <f t="shared" si="54"/>
        <v>0.12149658920931117</v>
      </c>
      <c r="AH59" s="26">
        <f t="shared" si="55"/>
        <v>5</v>
      </c>
      <c r="AI59" s="30" t="str">
        <f t="shared" si="56"/>
        <v>¾”</v>
      </c>
      <c r="AJ59" s="31">
        <f t="shared" si="57"/>
        <v>20.9296</v>
      </c>
      <c r="AK59" s="32">
        <f t="shared" si="58"/>
        <v>9</v>
      </c>
    </row>
    <row r="60" spans="1:37" ht="12.75">
      <c r="A60" s="23">
        <f t="shared" si="33"/>
        <v>84.32</v>
      </c>
      <c r="B60" s="23">
        <f t="shared" si="59"/>
        <v>570</v>
      </c>
      <c r="C60" s="25">
        <f t="shared" si="60"/>
        <v>56</v>
      </c>
      <c r="D60" s="26">
        <f t="shared" si="34"/>
        <v>670</v>
      </c>
      <c r="E60" s="26">
        <f t="shared" si="35"/>
        <v>335</v>
      </c>
      <c r="F60" s="7">
        <f t="shared" si="36"/>
        <v>312.25169217330676</v>
      </c>
      <c r="G60" s="7">
        <f t="shared" si="37"/>
        <v>76577.20000000001</v>
      </c>
      <c r="H60" s="7">
        <f t="shared" si="38"/>
        <v>599.5752679708179</v>
      </c>
      <c r="I60" s="7">
        <f t="shared" si="39"/>
        <v>282343.18</v>
      </c>
      <c r="J60" s="7">
        <f t="shared" si="40"/>
        <v>610.9200000000001</v>
      </c>
      <c r="K60" s="7">
        <f t="shared" si="41"/>
        <v>238.36</v>
      </c>
      <c r="L60" s="7">
        <f t="shared" si="42"/>
        <v>625.02</v>
      </c>
      <c r="M60" s="27">
        <f t="shared" si="43"/>
        <v>2.6221681490182913</v>
      </c>
      <c r="N60" s="7">
        <f t="shared" si="44"/>
        <v>279.42</v>
      </c>
      <c r="O60" s="28">
        <f t="shared" si="45"/>
        <v>16</v>
      </c>
      <c r="P60" s="28" t="str">
        <f t="shared" si="46"/>
        <v>½”</v>
      </c>
      <c r="Q60" s="26">
        <f t="shared" si="47"/>
        <v>15.72784088014459</v>
      </c>
      <c r="R60" s="7">
        <f t="shared" si="48"/>
        <v>3108.4799999999996</v>
      </c>
      <c r="S60" s="29">
        <f t="shared" si="49"/>
        <v>4.0592761291872765</v>
      </c>
      <c r="T60" s="29">
        <f t="shared" si="50"/>
        <v>1.920166593166259</v>
      </c>
      <c r="U60" s="27">
        <f t="shared" si="51"/>
        <v>0.7633585532907371</v>
      </c>
      <c r="V60" s="7">
        <f t="shared" si="52"/>
        <v>273.2</v>
      </c>
      <c r="W60" s="29">
        <f t="shared" si="53"/>
        <v>51.739999999999995</v>
      </c>
      <c r="X60" s="26">
        <f t="shared" si="62"/>
        <v>0.22140735539946377</v>
      </c>
      <c r="Y60" s="26">
        <f t="shared" si="62"/>
        <v>0.6992532426945743</v>
      </c>
      <c r="Z60" s="26">
        <f t="shared" si="62"/>
        <v>0.7595598321493213</v>
      </c>
      <c r="AA60" s="26">
        <f t="shared" si="62"/>
        <v>0.14340282266534743</v>
      </c>
      <c r="AB60" s="26">
        <f t="shared" si="62"/>
        <v>0.9648297696001933</v>
      </c>
      <c r="AC60" s="26">
        <f t="shared" si="62"/>
        <v>0.425065278606672</v>
      </c>
      <c r="AD60" s="26">
        <f t="shared" si="62"/>
        <v>0.778689486265522</v>
      </c>
      <c r="AE60" s="26">
        <f t="shared" si="62"/>
        <v>0.6333228878685464</v>
      </c>
      <c r="AF60" s="26">
        <f t="shared" si="62"/>
        <v>0.5641475630818618</v>
      </c>
      <c r="AG60" s="27">
        <f t="shared" si="54"/>
        <v>0.14340282266534743</v>
      </c>
      <c r="AH60" s="26">
        <f t="shared" si="55"/>
        <v>4</v>
      </c>
      <c r="AI60" s="30" t="str">
        <f t="shared" si="56"/>
        <v>½”</v>
      </c>
      <c r="AJ60" s="31">
        <f t="shared" si="57"/>
        <v>15.7988</v>
      </c>
      <c r="AK60" s="32">
        <f t="shared" si="58"/>
        <v>16</v>
      </c>
    </row>
    <row r="61" spans="1:37" ht="12.75">
      <c r="A61" s="23">
        <f t="shared" si="33"/>
        <v>85.82</v>
      </c>
      <c r="B61" s="23">
        <f t="shared" si="59"/>
        <v>580</v>
      </c>
      <c r="C61" s="25">
        <f t="shared" si="60"/>
        <v>57</v>
      </c>
      <c r="D61" s="26">
        <f t="shared" si="34"/>
        <v>682</v>
      </c>
      <c r="E61" s="26">
        <f t="shared" si="35"/>
        <v>341</v>
      </c>
      <c r="F61" s="7">
        <f t="shared" si="36"/>
        <v>315.0447971362225</v>
      </c>
      <c r="G61" s="7">
        <f t="shared" si="37"/>
        <v>77953.3</v>
      </c>
      <c r="H61" s="7">
        <f t="shared" si="38"/>
        <v>604.1501388870254</v>
      </c>
      <c r="I61" s="7">
        <f t="shared" si="39"/>
        <v>286668.27999999997</v>
      </c>
      <c r="J61" s="7">
        <f t="shared" si="40"/>
        <v>619.12</v>
      </c>
      <c r="K61" s="7">
        <f t="shared" si="41"/>
        <v>241.16000000000003</v>
      </c>
      <c r="L61" s="7">
        <f t="shared" si="42"/>
        <v>632.1199999999999</v>
      </c>
      <c r="M61" s="27">
        <f t="shared" si="43"/>
        <v>2.6211643722010276</v>
      </c>
      <c r="N61" s="7">
        <f t="shared" si="44"/>
        <v>282.82000000000005</v>
      </c>
      <c r="O61" s="28">
        <f t="shared" si="45"/>
        <v>26</v>
      </c>
      <c r="P61" s="28" t="str">
        <f t="shared" si="46"/>
        <v>3/8”</v>
      </c>
      <c r="Q61" s="26">
        <f t="shared" si="47"/>
        <v>12.44444156345064</v>
      </c>
      <c r="R61" s="7">
        <f t="shared" si="48"/>
        <v>3162.3799999999997</v>
      </c>
      <c r="S61" s="29">
        <f t="shared" si="49"/>
        <v>4.056762189669969</v>
      </c>
      <c r="T61" s="29">
        <f t="shared" si="50"/>
        <v>1.9176642318133454</v>
      </c>
      <c r="U61" s="27">
        <f t="shared" si="51"/>
        <v>0.7654784405016682</v>
      </c>
      <c r="V61" s="7">
        <f t="shared" si="52"/>
        <v>278</v>
      </c>
      <c r="W61" s="29">
        <f t="shared" si="53"/>
        <v>52.239999999999995</v>
      </c>
      <c r="X61" s="26">
        <f t="shared" si="62"/>
        <v>0.7513750104771901</v>
      </c>
      <c r="Y61" s="26">
        <f t="shared" si="62"/>
        <v>0.896413832365802</v>
      </c>
      <c r="Z61" s="26">
        <f t="shared" si="62"/>
        <v>0.3218990702827007</v>
      </c>
      <c r="AA61" s="26">
        <f t="shared" si="62"/>
        <v>0.8684547490543437</v>
      </c>
      <c r="AB61" s="26">
        <f t="shared" si="62"/>
        <v>0.8081629499910754</v>
      </c>
      <c r="AC61" s="26">
        <f t="shared" si="62"/>
        <v>0.32839778147524434</v>
      </c>
      <c r="AD61" s="26">
        <f t="shared" si="62"/>
        <v>0.7228330430230727</v>
      </c>
      <c r="AE61" s="26">
        <f t="shared" si="62"/>
        <v>0.5922855009965429</v>
      </c>
      <c r="AF61" s="26">
        <f t="shared" si="62"/>
        <v>0.5392503636950594</v>
      </c>
      <c r="AG61" s="27">
        <f t="shared" si="54"/>
        <v>0.3218990702827007</v>
      </c>
      <c r="AH61" s="26">
        <f t="shared" si="55"/>
        <v>3</v>
      </c>
      <c r="AI61" s="30" t="str">
        <f t="shared" si="56"/>
        <v>3/8”</v>
      </c>
      <c r="AJ61" s="31">
        <f t="shared" si="57"/>
        <v>12.5222</v>
      </c>
      <c r="AK61" s="32">
        <f t="shared" si="58"/>
        <v>26</v>
      </c>
    </row>
    <row r="62" spans="1:37" ht="12.75">
      <c r="A62" s="23">
        <f t="shared" si="33"/>
        <v>87.32</v>
      </c>
      <c r="B62" s="23">
        <f t="shared" si="59"/>
        <v>590</v>
      </c>
      <c r="C62" s="25">
        <f t="shared" si="60"/>
        <v>58</v>
      </c>
      <c r="D62" s="26">
        <f t="shared" si="34"/>
        <v>694</v>
      </c>
      <c r="E62" s="26">
        <f t="shared" si="35"/>
        <v>347</v>
      </c>
      <c r="F62" s="7">
        <f t="shared" si="36"/>
        <v>317.81335582400186</v>
      </c>
      <c r="G62" s="7">
        <f t="shared" si="37"/>
        <v>79329.40000000001</v>
      </c>
      <c r="H62" s="7">
        <f t="shared" si="38"/>
        <v>608.690626404043</v>
      </c>
      <c r="I62" s="7">
        <f t="shared" si="39"/>
        <v>290993.38</v>
      </c>
      <c r="J62" s="7">
        <f t="shared" si="40"/>
        <v>627.32</v>
      </c>
      <c r="K62" s="7">
        <f t="shared" si="41"/>
        <v>243.96000000000004</v>
      </c>
      <c r="L62" s="7">
        <f t="shared" si="42"/>
        <v>639.22</v>
      </c>
      <c r="M62" s="27">
        <f t="shared" si="43"/>
        <v>2.6201836366617477</v>
      </c>
      <c r="N62" s="7">
        <f t="shared" si="44"/>
        <v>286.22</v>
      </c>
      <c r="O62" s="28">
        <f t="shared" si="45"/>
        <v>48</v>
      </c>
      <c r="P62" s="28" t="str">
        <f t="shared" si="46"/>
        <v>¼”</v>
      </c>
      <c r="Q62" s="26">
        <f t="shared" si="47"/>
        <v>9.236583606936794</v>
      </c>
      <c r="R62" s="7">
        <f t="shared" si="48"/>
        <v>3216.2799999999997</v>
      </c>
      <c r="S62" s="29">
        <f t="shared" si="49"/>
        <v>4.054335467052567</v>
      </c>
      <c r="T62" s="29">
        <f t="shared" si="50"/>
        <v>1.9152455843961531</v>
      </c>
      <c r="U62" s="27">
        <f t="shared" si="51"/>
        <v>0.7676203517862848</v>
      </c>
      <c r="V62" s="7">
        <f t="shared" si="52"/>
        <v>282.8</v>
      </c>
      <c r="W62" s="29">
        <f t="shared" si="53"/>
        <v>52.739999999999995</v>
      </c>
      <c r="X62" s="26">
        <f t="shared" si="62"/>
        <v>0.2813426655549165</v>
      </c>
      <c r="Y62" s="26">
        <f t="shared" si="62"/>
        <v>0.0935744220370367</v>
      </c>
      <c r="Z62" s="26">
        <f t="shared" si="62"/>
        <v>0.8842383084160765</v>
      </c>
      <c r="AA62" s="26">
        <f t="shared" si="62"/>
        <v>0.5935066754433365</v>
      </c>
      <c r="AB62" s="26">
        <f t="shared" si="62"/>
        <v>0.6514961303819575</v>
      </c>
      <c r="AC62" s="26">
        <f t="shared" si="62"/>
        <v>0.2317302843438167</v>
      </c>
      <c r="AD62" s="26">
        <f t="shared" si="62"/>
        <v>0.6669765997806234</v>
      </c>
      <c r="AE62" s="26">
        <f t="shared" si="62"/>
        <v>0.5512481141245393</v>
      </c>
      <c r="AF62" s="26">
        <f t="shared" si="62"/>
        <v>0.5143531643082568</v>
      </c>
      <c r="AG62" s="27">
        <f t="shared" si="54"/>
        <v>0.0935744220370367</v>
      </c>
      <c r="AH62" s="26">
        <f t="shared" si="55"/>
        <v>2</v>
      </c>
      <c r="AI62" s="30" t="str">
        <f t="shared" si="56"/>
        <v>¼”</v>
      </c>
      <c r="AJ62" s="31">
        <f t="shared" si="57"/>
        <v>9.2456</v>
      </c>
      <c r="AK62" s="32">
        <f t="shared" si="58"/>
        <v>48</v>
      </c>
    </row>
    <row r="63" spans="1:37" s="43" customFormat="1" ht="12.75">
      <c r="A63" s="33">
        <f t="shared" si="33"/>
        <v>88.82</v>
      </c>
      <c r="B63" s="33">
        <f t="shared" si="59"/>
        <v>600</v>
      </c>
      <c r="C63" s="34">
        <f t="shared" si="60"/>
        <v>59</v>
      </c>
      <c r="D63" s="35">
        <f t="shared" si="34"/>
        <v>706</v>
      </c>
      <c r="E63" s="35">
        <f t="shared" si="35"/>
        <v>353</v>
      </c>
      <c r="F63" s="36">
        <f t="shared" si="36"/>
        <v>320.5580042326563</v>
      </c>
      <c r="G63" s="36">
        <f t="shared" si="37"/>
        <v>80705.50000000001</v>
      </c>
      <c r="H63" s="36">
        <f t="shared" si="38"/>
        <v>613.1974943091991</v>
      </c>
      <c r="I63" s="36">
        <f t="shared" si="39"/>
        <v>295318.48</v>
      </c>
      <c r="J63" s="36">
        <f t="shared" si="40"/>
        <v>635.5200000000001</v>
      </c>
      <c r="K63" s="36">
        <f t="shared" si="41"/>
        <v>246.76000000000005</v>
      </c>
      <c r="L63" s="36">
        <f t="shared" si="42"/>
        <v>646.3199999999999</v>
      </c>
      <c r="M63" s="37">
        <f t="shared" si="43"/>
        <v>2.6192251580483052</v>
      </c>
      <c r="N63" s="36">
        <f t="shared" si="44"/>
        <v>289.62</v>
      </c>
      <c r="O63" s="38">
        <f t="shared" si="45"/>
        <v>6</v>
      </c>
      <c r="P63" s="38" t="str">
        <f t="shared" si="46"/>
        <v>¾”</v>
      </c>
      <c r="Q63" s="35">
        <f t="shared" si="47"/>
        <v>26.343001899309154</v>
      </c>
      <c r="R63" s="36">
        <f t="shared" si="48"/>
        <v>3270.18</v>
      </c>
      <c r="S63" s="39">
        <f t="shared" si="49"/>
        <v>4.05199149995973</v>
      </c>
      <c r="T63" s="39">
        <f t="shared" si="50"/>
        <v>1.9129065136809043</v>
      </c>
      <c r="U63" s="37">
        <f t="shared" si="51"/>
        <v>0.7697826812675851</v>
      </c>
      <c r="V63" s="36">
        <f t="shared" si="52"/>
        <v>287.6</v>
      </c>
      <c r="W63" s="39">
        <f t="shared" si="53"/>
        <v>53.239999999999995</v>
      </c>
      <c r="X63" s="35">
        <f t="shared" si="62"/>
        <v>0.8113103206326429</v>
      </c>
      <c r="Y63" s="35">
        <f t="shared" si="62"/>
        <v>0.29073501170827143</v>
      </c>
      <c r="Z63" s="35">
        <f t="shared" si="62"/>
        <v>0.4465775465494559</v>
      </c>
      <c r="AA63" s="35">
        <f t="shared" si="62"/>
        <v>0.3185586018323292</v>
      </c>
      <c r="AB63" s="35">
        <f t="shared" si="62"/>
        <v>0.49482931077283965</v>
      </c>
      <c r="AC63" s="35">
        <f t="shared" si="62"/>
        <v>0.13506278721238818</v>
      </c>
      <c r="AD63" s="35">
        <f t="shared" si="62"/>
        <v>0.6111201565381741</v>
      </c>
      <c r="AE63" s="35">
        <f t="shared" si="62"/>
        <v>0.5102107272525358</v>
      </c>
      <c r="AF63" s="35">
        <f t="shared" si="62"/>
        <v>0.4894559649214545</v>
      </c>
      <c r="AG63" s="37">
        <f t="shared" si="54"/>
        <v>0.13506278721238818</v>
      </c>
      <c r="AH63" s="35">
        <f t="shared" si="55"/>
        <v>6</v>
      </c>
      <c r="AI63" s="40" t="str">
        <f t="shared" si="56"/>
        <v>1”</v>
      </c>
      <c r="AJ63" s="41">
        <f t="shared" si="57"/>
        <v>26.6446</v>
      </c>
      <c r="AK63" s="42">
        <f t="shared" si="58"/>
        <v>6</v>
      </c>
    </row>
    <row r="64" spans="1:37" ht="12.75">
      <c r="A64" s="23">
        <f t="shared" si="33"/>
        <v>90.32</v>
      </c>
      <c r="B64" s="23">
        <f t="shared" si="59"/>
        <v>610</v>
      </c>
      <c r="C64" s="25">
        <f t="shared" si="60"/>
        <v>60</v>
      </c>
      <c r="D64" s="26">
        <f t="shared" si="34"/>
        <v>718</v>
      </c>
      <c r="E64" s="26">
        <f t="shared" si="35"/>
        <v>359</v>
      </c>
      <c r="F64" s="7">
        <f t="shared" si="36"/>
        <v>323.2793513590587</v>
      </c>
      <c r="G64" s="7">
        <f t="shared" si="37"/>
        <v>82081.6</v>
      </c>
      <c r="H64" s="7">
        <f t="shared" si="38"/>
        <v>617.6714785239919</v>
      </c>
      <c r="I64" s="7">
        <f t="shared" si="39"/>
        <v>299643.57999999996</v>
      </c>
      <c r="J64" s="7">
        <f t="shared" si="40"/>
        <v>643.72</v>
      </c>
      <c r="K64" s="7">
        <f t="shared" si="41"/>
        <v>249.56</v>
      </c>
      <c r="L64" s="7">
        <f t="shared" si="42"/>
        <v>653.42</v>
      </c>
      <c r="M64" s="27">
        <f t="shared" si="43"/>
        <v>2.6182881872094885</v>
      </c>
      <c r="N64" s="7">
        <f t="shared" si="44"/>
        <v>293.02</v>
      </c>
      <c r="O64" s="28">
        <f t="shared" si="45"/>
        <v>27</v>
      </c>
      <c r="P64" s="28" t="str">
        <f t="shared" si="46"/>
        <v>3/8”</v>
      </c>
      <c r="Q64" s="26">
        <f t="shared" si="47"/>
        <v>12.520132092935967</v>
      </c>
      <c r="R64" s="7">
        <f t="shared" si="48"/>
        <v>3324.0799999999995</v>
      </c>
      <c r="S64" s="29">
        <f t="shared" si="49"/>
        <v>4.0497261261963695</v>
      </c>
      <c r="T64" s="29">
        <f t="shared" si="50"/>
        <v>1.9106431509693265</v>
      </c>
      <c r="U64" s="27">
        <f t="shared" si="51"/>
        <v>0.7719639344451036</v>
      </c>
      <c r="V64" s="7">
        <f t="shared" si="52"/>
        <v>292.40000000000003</v>
      </c>
      <c r="W64" s="29">
        <f t="shared" si="53"/>
        <v>53.739999999999995</v>
      </c>
      <c r="X64" s="26">
        <f t="shared" si="62"/>
        <v>0.34127797571039764</v>
      </c>
      <c r="Y64" s="26">
        <f t="shared" si="62"/>
        <v>0.48789560137951327</v>
      </c>
      <c r="Z64" s="26">
        <f t="shared" si="62"/>
        <v>0.008916784682838852</v>
      </c>
      <c r="AA64" s="26">
        <f t="shared" si="62"/>
        <v>0.04361052822132905</v>
      </c>
      <c r="AB64" s="26">
        <f t="shared" si="62"/>
        <v>0.33816249116372354</v>
      </c>
      <c r="AC64" s="26">
        <f t="shared" si="62"/>
        <v>0.03839529008096143</v>
      </c>
      <c r="AD64" s="26">
        <f t="shared" si="62"/>
        <v>0.5552637132957252</v>
      </c>
      <c r="AE64" s="26">
        <f t="shared" si="62"/>
        <v>0.4691733403805327</v>
      </c>
      <c r="AF64" s="26">
        <f t="shared" si="62"/>
        <v>0.46455876553465214</v>
      </c>
      <c r="AG64" s="27">
        <f t="shared" si="54"/>
        <v>0.008916784682838852</v>
      </c>
      <c r="AH64" s="26">
        <f t="shared" si="55"/>
        <v>3</v>
      </c>
      <c r="AI64" s="30" t="str">
        <f t="shared" si="56"/>
        <v>3/8”</v>
      </c>
      <c r="AJ64" s="31">
        <f t="shared" si="57"/>
        <v>12.5222</v>
      </c>
      <c r="AK64" s="32">
        <f t="shared" si="58"/>
        <v>27</v>
      </c>
    </row>
    <row r="65" spans="1:37" ht="12.75">
      <c r="A65" s="23">
        <f t="shared" si="33"/>
        <v>91.82</v>
      </c>
      <c r="B65" s="23">
        <f t="shared" si="59"/>
        <v>620</v>
      </c>
      <c r="C65" s="25">
        <f t="shared" si="60"/>
        <v>61</v>
      </c>
      <c r="D65" s="26">
        <f t="shared" si="34"/>
        <v>730</v>
      </c>
      <c r="E65" s="26">
        <f t="shared" si="35"/>
        <v>365</v>
      </c>
      <c r="F65" s="7">
        <f t="shared" si="36"/>
        <v>325.97798077883084</v>
      </c>
      <c r="G65" s="7">
        <f t="shared" si="37"/>
        <v>83457.70000000001</v>
      </c>
      <c r="H65" s="7">
        <f t="shared" si="38"/>
        <v>622.1132885069635</v>
      </c>
      <c r="I65" s="7">
        <f t="shared" si="39"/>
        <v>303968.68</v>
      </c>
      <c r="J65" s="7">
        <f t="shared" si="40"/>
        <v>651.9200000000001</v>
      </c>
      <c r="K65" s="7">
        <f t="shared" si="41"/>
        <v>252.36</v>
      </c>
      <c r="L65" s="7">
        <f t="shared" si="42"/>
        <v>660.52</v>
      </c>
      <c r="M65" s="27">
        <f t="shared" si="43"/>
        <v>2.6173720082421936</v>
      </c>
      <c r="N65" s="7">
        <f t="shared" si="44"/>
        <v>296.42</v>
      </c>
      <c r="O65" s="28">
        <f t="shared" si="45"/>
        <v>10</v>
      </c>
      <c r="P65" s="28" t="str">
        <f t="shared" si="46"/>
        <v>¾”</v>
      </c>
      <c r="Q65" s="26">
        <f t="shared" si="47"/>
        <v>20.73879870514318</v>
      </c>
      <c r="R65" s="7">
        <f t="shared" si="48"/>
        <v>3377.9799999999996</v>
      </c>
      <c r="S65" s="29">
        <f t="shared" si="49"/>
        <v>4.047535458082357</v>
      </c>
      <c r="T65" s="29">
        <f t="shared" si="50"/>
        <v>1.9084518746346066</v>
      </c>
      <c r="U65" s="27">
        <f t="shared" si="51"/>
        <v>0.7741627192028683</v>
      </c>
      <c r="V65" s="7">
        <f t="shared" si="52"/>
        <v>297.2</v>
      </c>
      <c r="W65" s="29">
        <f t="shared" si="53"/>
        <v>54.239999999999995</v>
      </c>
      <c r="X65" s="26">
        <f aca="true" t="shared" si="63" ref="X65:AF74">ABS(1-(($R65/X$2)-INT($R65/X$2)))</f>
        <v>0.871245630788124</v>
      </c>
      <c r="Y65" s="26">
        <f t="shared" si="63"/>
        <v>0.6850561910507409</v>
      </c>
      <c r="Z65" s="26">
        <f t="shared" si="63"/>
        <v>0.5712560228162182</v>
      </c>
      <c r="AA65" s="26">
        <f t="shared" si="63"/>
        <v>0.7686624546103218</v>
      </c>
      <c r="AB65" s="26">
        <f t="shared" si="63"/>
        <v>0.18149567155460566</v>
      </c>
      <c r="AC65" s="26">
        <f t="shared" si="63"/>
        <v>0.9417277929495338</v>
      </c>
      <c r="AD65" s="26">
        <f t="shared" si="63"/>
        <v>0.4994072700532759</v>
      </c>
      <c r="AE65" s="26">
        <f t="shared" si="63"/>
        <v>0.4281359535085292</v>
      </c>
      <c r="AF65" s="26">
        <f t="shared" si="63"/>
        <v>0.43966156614784957</v>
      </c>
      <c r="AG65" s="27">
        <f t="shared" si="54"/>
        <v>0.18149567155460566</v>
      </c>
      <c r="AH65" s="26">
        <f t="shared" si="55"/>
        <v>5</v>
      </c>
      <c r="AI65" s="30" t="str">
        <f t="shared" si="56"/>
        <v>¾”</v>
      </c>
      <c r="AJ65" s="31">
        <f t="shared" si="57"/>
        <v>20.9296</v>
      </c>
      <c r="AK65" s="32">
        <f t="shared" si="58"/>
        <v>10</v>
      </c>
    </row>
    <row r="66" spans="1:37" ht="12.75">
      <c r="A66" s="23">
        <f t="shared" si="33"/>
        <v>93.32</v>
      </c>
      <c r="B66" s="23">
        <f t="shared" si="59"/>
        <v>630</v>
      </c>
      <c r="C66" s="25">
        <f t="shared" si="60"/>
        <v>62</v>
      </c>
      <c r="D66" s="26">
        <f t="shared" si="34"/>
        <v>740</v>
      </c>
      <c r="E66" s="26">
        <f t="shared" si="35"/>
        <v>370</v>
      </c>
      <c r="F66" s="7">
        <f t="shared" si="36"/>
        <v>328.6544521076108</v>
      </c>
      <c r="G66" s="7">
        <f t="shared" si="37"/>
        <v>84833.8</v>
      </c>
      <c r="H66" s="7">
        <f t="shared" si="38"/>
        <v>626.5236085670534</v>
      </c>
      <c r="I66" s="7">
        <f t="shared" si="39"/>
        <v>308293.77999999997</v>
      </c>
      <c r="J66" s="7">
        <f t="shared" si="40"/>
        <v>660.12</v>
      </c>
      <c r="K66" s="7">
        <f t="shared" si="41"/>
        <v>255.16000000000003</v>
      </c>
      <c r="L66" s="7">
        <f t="shared" si="42"/>
        <v>667.6199999999999</v>
      </c>
      <c r="M66" s="27">
        <f t="shared" si="43"/>
        <v>2.6164759366671886</v>
      </c>
      <c r="N66" s="7">
        <f t="shared" si="44"/>
        <v>299.82000000000005</v>
      </c>
      <c r="O66" s="28">
        <f t="shared" si="45"/>
        <v>10</v>
      </c>
      <c r="P66" s="28" t="str">
        <f t="shared" si="46"/>
        <v>¾”</v>
      </c>
      <c r="Q66" s="26">
        <f t="shared" si="47"/>
        <v>20.903600954825247</v>
      </c>
      <c r="R66" s="7">
        <f t="shared" si="48"/>
        <v>3431.8799999999997</v>
      </c>
      <c r="S66" s="29">
        <f t="shared" si="49"/>
        <v>4.045415860187802</v>
      </c>
      <c r="T66" s="29">
        <f t="shared" si="50"/>
        <v>1.9063292906858655</v>
      </c>
      <c r="U66" s="27">
        <f t="shared" si="51"/>
        <v>0.7763777376624534</v>
      </c>
      <c r="V66" s="7">
        <f t="shared" si="52"/>
        <v>302</v>
      </c>
      <c r="W66" s="29">
        <f t="shared" si="53"/>
        <v>54.739999999999995</v>
      </c>
      <c r="X66" s="26">
        <f t="shared" si="63"/>
        <v>0.40121328586585037</v>
      </c>
      <c r="Y66" s="26">
        <f t="shared" si="63"/>
        <v>0.8822167807219756</v>
      </c>
      <c r="Z66" s="26">
        <f t="shared" si="63"/>
        <v>0.13359526094959762</v>
      </c>
      <c r="AA66" s="26">
        <f t="shared" si="63"/>
        <v>0.49371438099931453</v>
      </c>
      <c r="AB66" s="26">
        <f t="shared" si="63"/>
        <v>0.024828851945487784</v>
      </c>
      <c r="AC66" s="26">
        <f t="shared" si="63"/>
        <v>0.8450602958181062</v>
      </c>
      <c r="AD66" s="26">
        <f t="shared" si="63"/>
        <v>0.4435508268108266</v>
      </c>
      <c r="AE66" s="26">
        <f t="shared" si="63"/>
        <v>0.38709856663652564</v>
      </c>
      <c r="AF66" s="26">
        <f t="shared" si="63"/>
        <v>0.4147643667610472</v>
      </c>
      <c r="AG66" s="27">
        <f t="shared" si="54"/>
        <v>0.024828851945487784</v>
      </c>
      <c r="AH66" s="26">
        <f t="shared" si="55"/>
        <v>5</v>
      </c>
      <c r="AI66" s="30" t="str">
        <f t="shared" si="56"/>
        <v>¾”</v>
      </c>
      <c r="AJ66" s="31">
        <f t="shared" si="57"/>
        <v>20.9296</v>
      </c>
      <c r="AK66" s="32">
        <f t="shared" si="58"/>
        <v>10</v>
      </c>
    </row>
    <row r="67" spans="1:37" ht="12.75">
      <c r="A67" s="23">
        <f t="shared" si="33"/>
        <v>94.82</v>
      </c>
      <c r="B67" s="23">
        <f t="shared" si="59"/>
        <v>640</v>
      </c>
      <c r="C67" s="25">
        <f t="shared" si="60"/>
        <v>63</v>
      </c>
      <c r="D67" s="26">
        <f t="shared" si="34"/>
        <v>752</v>
      </c>
      <c r="E67" s="26">
        <f t="shared" si="35"/>
        <v>376</v>
      </c>
      <c r="F67" s="7">
        <f t="shared" si="36"/>
        <v>331.3093023560671</v>
      </c>
      <c r="G67" s="7">
        <f t="shared" si="37"/>
        <v>86209.90000000001</v>
      </c>
      <c r="H67" s="7">
        <f t="shared" si="38"/>
        <v>630.9030990943193</v>
      </c>
      <c r="I67" s="7">
        <f t="shared" si="39"/>
        <v>312618.88</v>
      </c>
      <c r="J67" s="7">
        <f t="shared" si="40"/>
        <v>668.32</v>
      </c>
      <c r="K67" s="7">
        <f t="shared" si="41"/>
        <v>257.96000000000004</v>
      </c>
      <c r="L67" s="7">
        <f t="shared" si="42"/>
        <v>674.72</v>
      </c>
      <c r="M67" s="27">
        <f t="shared" si="43"/>
        <v>2.615599317723678</v>
      </c>
      <c r="N67" s="7">
        <f t="shared" si="44"/>
        <v>303.22</v>
      </c>
      <c r="O67" s="28">
        <f t="shared" si="45"/>
        <v>52</v>
      </c>
      <c r="P67" s="28" t="str">
        <f t="shared" si="46"/>
        <v>¼”</v>
      </c>
      <c r="Q67" s="26">
        <f t="shared" si="47"/>
        <v>9.238540656742666</v>
      </c>
      <c r="R67" s="7">
        <f t="shared" si="48"/>
        <v>3485.7799999999997</v>
      </c>
      <c r="S67" s="29">
        <f t="shared" si="49"/>
        <v>4.043363929200706</v>
      </c>
      <c r="T67" s="29">
        <f t="shared" si="50"/>
        <v>1.9042722151407343</v>
      </c>
      <c r="U67" s="27">
        <f t="shared" si="51"/>
        <v>0.7786077787902357</v>
      </c>
      <c r="V67" s="7">
        <f t="shared" si="52"/>
        <v>306.8</v>
      </c>
      <c r="W67" s="29">
        <f t="shared" si="53"/>
        <v>55.239999999999995</v>
      </c>
      <c r="X67" s="26">
        <f t="shared" si="63"/>
        <v>0.9311809409435767</v>
      </c>
      <c r="Y67" s="26">
        <f t="shared" si="63"/>
        <v>0.07937737039321036</v>
      </c>
      <c r="Z67" s="26">
        <f t="shared" si="63"/>
        <v>0.695934499082977</v>
      </c>
      <c r="AA67" s="26">
        <f t="shared" si="63"/>
        <v>0.21876630738831082</v>
      </c>
      <c r="AB67" s="26">
        <f t="shared" si="63"/>
        <v>0.8681620323363699</v>
      </c>
      <c r="AC67" s="26">
        <f t="shared" si="63"/>
        <v>0.7483927986866776</v>
      </c>
      <c r="AD67" s="26">
        <f t="shared" si="63"/>
        <v>0.3876943835683777</v>
      </c>
      <c r="AE67" s="26">
        <f t="shared" si="63"/>
        <v>0.3460611797645221</v>
      </c>
      <c r="AF67" s="26">
        <f t="shared" si="63"/>
        <v>0.38986716737424465</v>
      </c>
      <c r="AG67" s="27">
        <f t="shared" si="54"/>
        <v>0.07937737039321036</v>
      </c>
      <c r="AH67" s="26">
        <f t="shared" si="55"/>
        <v>2</v>
      </c>
      <c r="AI67" s="30" t="str">
        <f t="shared" si="56"/>
        <v>¼”</v>
      </c>
      <c r="AJ67" s="31">
        <f t="shared" si="57"/>
        <v>9.2456</v>
      </c>
      <c r="AK67" s="32">
        <f t="shared" si="58"/>
        <v>52</v>
      </c>
    </row>
    <row r="68" spans="1:37" ht="12.75">
      <c r="A68" s="23">
        <f t="shared" si="33"/>
        <v>96.32</v>
      </c>
      <c r="B68" s="23">
        <f t="shared" si="59"/>
        <v>650</v>
      </c>
      <c r="C68" s="25">
        <f t="shared" si="60"/>
        <v>64</v>
      </c>
      <c r="D68" s="26">
        <f t="shared" si="34"/>
        <v>764</v>
      </c>
      <c r="E68" s="26">
        <f t="shared" si="35"/>
        <v>382</v>
      </c>
      <c r="F68" s="7">
        <f t="shared" si="36"/>
        <v>333.94304718795087</v>
      </c>
      <c r="G68" s="7">
        <f t="shared" si="37"/>
        <v>87586.00000000001</v>
      </c>
      <c r="H68" s="7">
        <f t="shared" si="38"/>
        <v>635.2523977142869</v>
      </c>
      <c r="I68" s="7">
        <f t="shared" si="39"/>
        <v>316943.98</v>
      </c>
      <c r="J68" s="7">
        <f t="shared" si="40"/>
        <v>676.52</v>
      </c>
      <c r="K68" s="7">
        <f t="shared" si="41"/>
        <v>260.76000000000005</v>
      </c>
      <c r="L68" s="7">
        <f t="shared" si="42"/>
        <v>681.8199999999999</v>
      </c>
      <c r="M68" s="27">
        <f t="shared" si="43"/>
        <v>2.614741524773738</v>
      </c>
      <c r="N68" s="7">
        <f t="shared" si="44"/>
        <v>306.62</v>
      </c>
      <c r="O68" s="28">
        <f t="shared" si="45"/>
        <v>29</v>
      </c>
      <c r="P68" s="28" t="str">
        <f t="shared" si="46"/>
        <v>3/8”</v>
      </c>
      <c r="Q68" s="26">
        <f t="shared" si="47"/>
        <v>12.466313991780439</v>
      </c>
      <c r="R68" s="7">
        <f t="shared" si="48"/>
        <v>3539.68</v>
      </c>
      <c r="S68" s="29">
        <f t="shared" si="49"/>
        <v>4.041376475692462</v>
      </c>
      <c r="T68" s="29">
        <f t="shared" si="50"/>
        <v>1.9022776580126015</v>
      </c>
      <c r="U68" s="27">
        <f t="shared" si="51"/>
        <v>0.7808517116789627</v>
      </c>
      <c r="V68" s="7">
        <f t="shared" si="52"/>
        <v>311.6</v>
      </c>
      <c r="W68" s="29">
        <f t="shared" si="53"/>
        <v>55.739999999999995</v>
      </c>
      <c r="X68" s="26">
        <f t="shared" si="63"/>
        <v>0.4611485960213173</v>
      </c>
      <c r="Y68" s="26">
        <f t="shared" si="63"/>
        <v>0.276537960064438</v>
      </c>
      <c r="Z68" s="26">
        <f t="shared" si="63"/>
        <v>0.2582737372163564</v>
      </c>
      <c r="AA68" s="26">
        <f t="shared" si="63"/>
        <v>0.9438182337773036</v>
      </c>
      <c r="AB68" s="26">
        <f t="shared" si="63"/>
        <v>0.711495212727252</v>
      </c>
      <c r="AC68" s="26">
        <f t="shared" si="63"/>
        <v>0.65172530155525</v>
      </c>
      <c r="AD68" s="26">
        <f t="shared" si="63"/>
        <v>0.3318379403259284</v>
      </c>
      <c r="AE68" s="26">
        <f t="shared" si="63"/>
        <v>0.3050237928925186</v>
      </c>
      <c r="AF68" s="26">
        <f t="shared" si="63"/>
        <v>0.3649699679874421</v>
      </c>
      <c r="AG68" s="27">
        <f t="shared" si="54"/>
        <v>0.2582737372163564</v>
      </c>
      <c r="AH68" s="26">
        <f t="shared" si="55"/>
        <v>3</v>
      </c>
      <c r="AI68" s="30" t="str">
        <f t="shared" si="56"/>
        <v>3/8”</v>
      </c>
      <c r="AJ68" s="31">
        <f t="shared" si="57"/>
        <v>12.5222</v>
      </c>
      <c r="AK68" s="32">
        <f t="shared" si="58"/>
        <v>29</v>
      </c>
    </row>
    <row r="69" spans="1:37" ht="12.75">
      <c r="A69" s="23">
        <f aca="true" t="shared" si="64" ref="A69:A100">0.15*B69-1.18</f>
        <v>97.82</v>
      </c>
      <c r="B69" s="23">
        <f t="shared" si="59"/>
        <v>660</v>
      </c>
      <c r="C69" s="25">
        <f t="shared" si="60"/>
        <v>65</v>
      </c>
      <c r="D69" s="26">
        <f aca="true" t="shared" si="65" ref="D69:D100">E69*2</f>
        <v>776</v>
      </c>
      <c r="E69" s="26">
        <f aca="true" t="shared" si="66" ref="E69:E96">INT(B69/0.02831/60)</f>
        <v>388</v>
      </c>
      <c r="F69" s="7">
        <f aca="true" t="shared" si="67" ref="F69:F100">(G69/PI())^0.5*2</f>
        <v>336.5561820895347</v>
      </c>
      <c r="G69" s="7">
        <f aca="true" t="shared" si="68" ref="G69:G96">137.61*B69-1860.5</f>
        <v>88962.1</v>
      </c>
      <c r="H69" s="7">
        <f aca="true" t="shared" si="69" ref="H69:H100">(I69/PI())^0.5*2</f>
        <v>639.572120371647</v>
      </c>
      <c r="I69" s="7">
        <f aca="true" t="shared" si="70" ref="I69:I96">432.51*B69+35812.48</f>
        <v>321269.07999999996</v>
      </c>
      <c r="J69" s="7">
        <f aca="true" t="shared" si="71" ref="J69:J96">0.82*B69+143.52</f>
        <v>684.72</v>
      </c>
      <c r="K69" s="7">
        <f aca="true" t="shared" si="72" ref="K69:K96">0.28*B69+78.76</f>
        <v>263.56</v>
      </c>
      <c r="L69" s="7">
        <f aca="true" t="shared" si="73" ref="L69:L96">0.71*B69+220.32</f>
        <v>688.92</v>
      </c>
      <c r="M69" s="27">
        <f aca="true" t="shared" si="74" ref="M69:M100">L69/K69</f>
        <v>2.6139019578084683</v>
      </c>
      <c r="N69" s="7">
        <f aca="true" t="shared" si="75" ref="N69:N96">0.34*B69+85.62</f>
        <v>310.02</v>
      </c>
      <c r="O69" s="28">
        <f aca="true" t="shared" si="76" ref="O69:O96">AK69</f>
        <v>3</v>
      </c>
      <c r="P69" s="28" t="str">
        <f aca="true" t="shared" si="77" ref="P69:P100">IF(O71=AK69,AI69,HLOOKUP(IF(Q69&lt;$X$1,$X$1,Q69+0.25),$X$1:$AF$3,3,1))</f>
        <v>1 ¼”</v>
      </c>
      <c r="Q69" s="26">
        <f aca="true" t="shared" si="78" ref="Q69:Q100">2*((R69/O69)/PI())^0.5</f>
        <v>39.05333175359641</v>
      </c>
      <c r="R69" s="7">
        <f aca="true" t="shared" si="79" ref="R69:R96">5.39*B69+36.18</f>
        <v>3593.5799999999995</v>
      </c>
      <c r="S69" s="29">
        <f aca="true" t="shared" si="80" ref="S69:S100">R69*100/G69</f>
        <v>4.0394505075756975</v>
      </c>
      <c r="T69" s="29">
        <f aca="true" t="shared" si="81" ref="T69:T96">H69/F69</f>
        <v>1.9003428087424061</v>
      </c>
      <c r="U69" s="27">
        <f aca="true" t="shared" si="82" ref="U69:U96">K69/F69</f>
        <v>0.7831084794332633</v>
      </c>
      <c r="V69" s="7">
        <f aca="true" t="shared" si="83" ref="V69:V96">0.48*B69-0.4</f>
        <v>316.40000000000003</v>
      </c>
      <c r="W69" s="29">
        <f aca="true" t="shared" si="84" ref="W69:W96">0.05*B69+23.24</f>
        <v>56.239999999999995</v>
      </c>
      <c r="X69" s="26">
        <f t="shared" si="63"/>
        <v>0.9911162510990579</v>
      </c>
      <c r="Y69" s="26">
        <f t="shared" si="63"/>
        <v>0.4736985497356798</v>
      </c>
      <c r="Z69" s="26">
        <f t="shared" si="63"/>
        <v>0.8206129753497393</v>
      </c>
      <c r="AA69" s="26">
        <f t="shared" si="63"/>
        <v>0.6688701601662999</v>
      </c>
      <c r="AB69" s="26">
        <f t="shared" si="63"/>
        <v>0.5548283931181359</v>
      </c>
      <c r="AC69" s="26">
        <f t="shared" si="63"/>
        <v>0.5550578044238232</v>
      </c>
      <c r="AD69" s="26">
        <f t="shared" si="63"/>
        <v>0.2759814970834795</v>
      </c>
      <c r="AE69" s="26">
        <f t="shared" si="63"/>
        <v>0.2639864060205155</v>
      </c>
      <c r="AF69" s="26">
        <f t="shared" si="63"/>
        <v>0.34007276860063995</v>
      </c>
      <c r="AG69" s="27">
        <f aca="true" t="shared" si="85" ref="AG69:AG100">MIN(X69:AF69)</f>
        <v>0.2639864060205155</v>
      </c>
      <c r="AH69" s="26">
        <f aca="true" t="shared" si="86" ref="AH69:AH100">MATCH(AG69,X69:AF69,0)</f>
        <v>8</v>
      </c>
      <c r="AI69" s="30" t="str">
        <f aca="true" t="shared" si="87" ref="AI69:AI100">CHOOSE(AH69,$X$3,$Y$3,$Z$3,$AA$3,$AB$3,$AC$3,$AD$3,$AE$3,$AF$3)</f>
        <v>1 ½”</v>
      </c>
      <c r="AJ69" s="31">
        <f aca="true" t="shared" si="88" ref="AJ69:AJ96">CHOOSE(AH69,$X$1,$Y$1,$Z$1,$AA$1,$AB$1,$AC$1,$AD$1,$AE$1,$AF$1)</f>
        <v>40.894</v>
      </c>
      <c r="AK69" s="32">
        <f aca="true" t="shared" si="89" ref="AK69:AK100">ROUND(R69/(PI()*(AJ69/2)^2),0)</f>
        <v>3</v>
      </c>
    </row>
    <row r="70" spans="1:37" ht="12.75">
      <c r="A70" s="23">
        <f t="shared" si="64"/>
        <v>99.32</v>
      </c>
      <c r="B70" s="23">
        <f aca="true" t="shared" si="90" ref="B70:B96">B69+10</f>
        <v>670</v>
      </c>
      <c r="C70" s="25">
        <f aca="true" t="shared" si="91" ref="C70:C96">C69+1</f>
        <v>66</v>
      </c>
      <c r="D70" s="26">
        <f t="shared" si="65"/>
        <v>788</v>
      </c>
      <c r="E70" s="26">
        <f t="shared" si="66"/>
        <v>394</v>
      </c>
      <c r="F70" s="7">
        <f t="shared" si="67"/>
        <v>339.1491834579498</v>
      </c>
      <c r="G70" s="7">
        <f t="shared" si="68"/>
        <v>90338.20000000001</v>
      </c>
      <c r="H70" s="7">
        <f t="shared" si="69"/>
        <v>643.8628623485117</v>
      </c>
      <c r="I70" s="7">
        <f t="shared" si="70"/>
        <v>325594.18</v>
      </c>
      <c r="J70" s="7">
        <f t="shared" si="71"/>
        <v>692.9200000000001</v>
      </c>
      <c r="K70" s="7">
        <f t="shared" si="72"/>
        <v>266.36</v>
      </c>
      <c r="L70" s="7">
        <f t="shared" si="73"/>
        <v>696.02</v>
      </c>
      <c r="M70" s="27">
        <f t="shared" si="74"/>
        <v>2.6130800420483555</v>
      </c>
      <c r="N70" s="7">
        <f t="shared" si="75"/>
        <v>313.42</v>
      </c>
      <c r="O70" s="28">
        <f t="shared" si="76"/>
        <v>4</v>
      </c>
      <c r="P70" s="28" t="str">
        <f t="shared" si="77"/>
        <v>1”</v>
      </c>
      <c r="Q70" s="26">
        <f t="shared" si="78"/>
        <v>34.073874796648134</v>
      </c>
      <c r="R70" s="7">
        <f t="shared" si="79"/>
        <v>3647.4799999999996</v>
      </c>
      <c r="S70" s="29">
        <f t="shared" si="80"/>
        <v>4.0375832150740205</v>
      </c>
      <c r="T70" s="29">
        <f t="shared" si="81"/>
        <v>1.898465022925059</v>
      </c>
      <c r="U70" s="27">
        <f t="shared" si="82"/>
        <v>0.785377093596999</v>
      </c>
      <c r="V70" s="7">
        <f t="shared" si="83"/>
        <v>321.2</v>
      </c>
      <c r="W70" s="29">
        <f t="shared" si="84"/>
        <v>56.739999999999995</v>
      </c>
      <c r="X70" s="26">
        <f t="shared" si="63"/>
        <v>0.5210839061767842</v>
      </c>
      <c r="Y70" s="26">
        <f t="shared" si="63"/>
        <v>0.6708591394069146</v>
      </c>
      <c r="Z70" s="26">
        <f t="shared" si="63"/>
        <v>0.3829522134831187</v>
      </c>
      <c r="AA70" s="26">
        <f t="shared" si="63"/>
        <v>0.39392208655529615</v>
      </c>
      <c r="AB70" s="26">
        <f t="shared" si="63"/>
        <v>0.39816157350901804</v>
      </c>
      <c r="AC70" s="26">
        <f t="shared" si="63"/>
        <v>0.4583903072923947</v>
      </c>
      <c r="AD70" s="26">
        <f t="shared" si="63"/>
        <v>0.2201250538410302</v>
      </c>
      <c r="AE70" s="26">
        <f t="shared" si="63"/>
        <v>0.22294901914851195</v>
      </c>
      <c r="AF70" s="26">
        <f t="shared" si="63"/>
        <v>0.3151755692138374</v>
      </c>
      <c r="AG70" s="27">
        <f t="shared" si="85"/>
        <v>0.2201250538410302</v>
      </c>
      <c r="AH70" s="26">
        <f t="shared" si="86"/>
        <v>7</v>
      </c>
      <c r="AI70" s="30" t="str">
        <f t="shared" si="87"/>
        <v>1 ¼”</v>
      </c>
      <c r="AJ70" s="31">
        <f t="shared" si="88"/>
        <v>35.052</v>
      </c>
      <c r="AK70" s="32">
        <f t="shared" si="89"/>
        <v>4</v>
      </c>
    </row>
    <row r="71" spans="1:37" ht="12.75">
      <c r="A71" s="23">
        <f t="shared" si="64"/>
        <v>100.82</v>
      </c>
      <c r="B71" s="23">
        <f t="shared" si="90"/>
        <v>680</v>
      </c>
      <c r="C71" s="25">
        <f t="shared" si="91"/>
        <v>67</v>
      </c>
      <c r="D71" s="26">
        <f t="shared" si="65"/>
        <v>800</v>
      </c>
      <c r="E71" s="26">
        <f t="shared" si="66"/>
        <v>400</v>
      </c>
      <c r="F71" s="7">
        <f t="shared" si="67"/>
        <v>341.72250961519075</v>
      </c>
      <c r="G71" s="7">
        <f t="shared" si="68"/>
        <v>91714.3</v>
      </c>
      <c r="H71" s="7">
        <f t="shared" si="69"/>
        <v>648.1251992219965</v>
      </c>
      <c r="I71" s="7">
        <f t="shared" si="70"/>
        <v>329919.27999999997</v>
      </c>
      <c r="J71" s="7">
        <f t="shared" si="71"/>
        <v>701.12</v>
      </c>
      <c r="K71" s="7">
        <f t="shared" si="72"/>
        <v>269.16</v>
      </c>
      <c r="L71" s="7">
        <f t="shared" si="73"/>
        <v>703.1199999999999</v>
      </c>
      <c r="M71" s="27">
        <f t="shared" si="74"/>
        <v>2.6122752266309996</v>
      </c>
      <c r="N71" s="7">
        <f t="shared" si="75"/>
        <v>316.82000000000005</v>
      </c>
      <c r="O71" s="28">
        <f t="shared" si="76"/>
        <v>101</v>
      </c>
      <c r="P71" s="28" t="str">
        <f t="shared" si="77"/>
        <v>1/8”</v>
      </c>
      <c r="Q71" s="26">
        <f t="shared" si="78"/>
        <v>6.830872975313599</v>
      </c>
      <c r="R71" s="7">
        <f t="shared" si="79"/>
        <v>3701.3799999999997</v>
      </c>
      <c r="S71" s="29">
        <f t="shared" si="80"/>
        <v>4.035771957044866</v>
      </c>
      <c r="T71" s="29">
        <f t="shared" si="81"/>
        <v>1.8966418101981102</v>
      </c>
      <c r="U71" s="27">
        <f t="shared" si="82"/>
        <v>0.7876566290675366</v>
      </c>
      <c r="V71" s="7">
        <f t="shared" si="83"/>
        <v>326</v>
      </c>
      <c r="W71" s="29">
        <f t="shared" si="84"/>
        <v>57.239999999999995</v>
      </c>
      <c r="X71" s="26">
        <f t="shared" si="63"/>
        <v>0.0510515612545106</v>
      </c>
      <c r="Y71" s="26">
        <f t="shared" si="63"/>
        <v>0.8680197290781422</v>
      </c>
      <c r="Z71" s="26">
        <f t="shared" si="63"/>
        <v>0.9452914516164945</v>
      </c>
      <c r="AA71" s="26">
        <f t="shared" si="63"/>
        <v>0.11897401294428889</v>
      </c>
      <c r="AB71" s="26">
        <f t="shared" si="63"/>
        <v>0.24149475389990016</v>
      </c>
      <c r="AC71" s="26">
        <f t="shared" si="63"/>
        <v>0.3617228101609671</v>
      </c>
      <c r="AD71" s="26">
        <f t="shared" si="63"/>
        <v>0.1642686105985809</v>
      </c>
      <c r="AE71" s="26">
        <f t="shared" si="63"/>
        <v>0.18191163227650842</v>
      </c>
      <c r="AF71" s="26">
        <f t="shared" si="63"/>
        <v>0.29027836982703503</v>
      </c>
      <c r="AG71" s="27">
        <f t="shared" si="85"/>
        <v>0.0510515612545106</v>
      </c>
      <c r="AH71" s="26">
        <f t="shared" si="86"/>
        <v>1</v>
      </c>
      <c r="AI71" s="30" t="str">
        <f t="shared" si="87"/>
        <v>1/8”</v>
      </c>
      <c r="AJ71" s="31">
        <f t="shared" si="88"/>
        <v>6.8326</v>
      </c>
      <c r="AK71" s="32">
        <f t="shared" si="89"/>
        <v>101</v>
      </c>
    </row>
    <row r="72" spans="1:37" ht="12.75">
      <c r="A72" s="23">
        <f t="shared" si="64"/>
        <v>102.32</v>
      </c>
      <c r="B72" s="23">
        <f t="shared" si="90"/>
        <v>690</v>
      </c>
      <c r="C72" s="25">
        <f t="shared" si="91"/>
        <v>68</v>
      </c>
      <c r="D72" s="26">
        <f t="shared" si="65"/>
        <v>812</v>
      </c>
      <c r="E72" s="26">
        <f t="shared" si="66"/>
        <v>406</v>
      </c>
      <c r="F72" s="7">
        <f t="shared" si="67"/>
        <v>344.2766017539011</v>
      </c>
      <c r="G72" s="7">
        <f t="shared" si="68"/>
        <v>93090.40000000001</v>
      </c>
      <c r="H72" s="7">
        <f t="shared" si="69"/>
        <v>652.3596877654893</v>
      </c>
      <c r="I72" s="7">
        <f t="shared" si="70"/>
        <v>334244.37999999995</v>
      </c>
      <c r="J72" s="7">
        <f t="shared" si="71"/>
        <v>709.32</v>
      </c>
      <c r="K72" s="7">
        <f t="shared" si="72"/>
        <v>271.96000000000004</v>
      </c>
      <c r="L72" s="7">
        <f t="shared" si="73"/>
        <v>710.22</v>
      </c>
      <c r="M72" s="27">
        <f t="shared" si="74"/>
        <v>2.6114869833799084</v>
      </c>
      <c r="N72" s="7">
        <f t="shared" si="75"/>
        <v>320.22</v>
      </c>
      <c r="O72" s="28">
        <f t="shared" si="76"/>
        <v>56</v>
      </c>
      <c r="P72" s="28" t="str">
        <f t="shared" si="77"/>
        <v>¼”</v>
      </c>
      <c r="Q72" s="26">
        <f t="shared" si="78"/>
        <v>9.240217798098953</v>
      </c>
      <c r="R72" s="7">
        <f t="shared" si="79"/>
        <v>3755.2799999999997</v>
      </c>
      <c r="S72" s="29">
        <f t="shared" si="80"/>
        <v>4.034014248515422</v>
      </c>
      <c r="T72" s="29">
        <f t="shared" si="81"/>
        <v>1.8948708231755318</v>
      </c>
      <c r="U72" s="27">
        <f t="shared" si="82"/>
        <v>0.7899462194482939</v>
      </c>
      <c r="V72" s="7">
        <f t="shared" si="83"/>
        <v>330.8</v>
      </c>
      <c r="W72" s="29">
        <f t="shared" si="84"/>
        <v>57.739999999999995</v>
      </c>
      <c r="X72" s="26">
        <f t="shared" si="63"/>
        <v>0.5810192163322512</v>
      </c>
      <c r="Y72" s="26">
        <f t="shared" si="63"/>
        <v>0.06518031874937691</v>
      </c>
      <c r="Z72" s="26">
        <f t="shared" si="63"/>
        <v>0.5076306897498739</v>
      </c>
      <c r="AA72" s="26">
        <f t="shared" si="63"/>
        <v>0.8440259393332816</v>
      </c>
      <c r="AB72" s="26">
        <f t="shared" si="63"/>
        <v>0.08482793429078228</v>
      </c>
      <c r="AC72" s="26">
        <f t="shared" si="63"/>
        <v>0.26505531302953944</v>
      </c>
      <c r="AD72" s="26">
        <f t="shared" si="63"/>
        <v>0.10841216735613157</v>
      </c>
      <c r="AE72" s="26">
        <f t="shared" si="63"/>
        <v>0.14087424540450488</v>
      </c>
      <c r="AF72" s="26">
        <f t="shared" si="63"/>
        <v>0.26538117044023246</v>
      </c>
      <c r="AG72" s="27">
        <f t="shared" si="85"/>
        <v>0.06518031874937691</v>
      </c>
      <c r="AH72" s="26">
        <f t="shared" si="86"/>
        <v>2</v>
      </c>
      <c r="AI72" s="30" t="str">
        <f t="shared" si="87"/>
        <v>¼”</v>
      </c>
      <c r="AJ72" s="31">
        <f t="shared" si="88"/>
        <v>9.2456</v>
      </c>
      <c r="AK72" s="32">
        <f t="shared" si="89"/>
        <v>56</v>
      </c>
    </row>
    <row r="73" spans="1:37" ht="12.75">
      <c r="A73" s="23">
        <f t="shared" si="64"/>
        <v>103.82</v>
      </c>
      <c r="B73" s="23">
        <f t="shared" si="90"/>
        <v>700</v>
      </c>
      <c r="C73" s="25">
        <f t="shared" si="91"/>
        <v>69</v>
      </c>
      <c r="D73" s="26">
        <f t="shared" si="65"/>
        <v>824</v>
      </c>
      <c r="E73" s="26">
        <f t="shared" si="66"/>
        <v>412</v>
      </c>
      <c r="F73" s="7">
        <f t="shared" si="67"/>
        <v>346.8118848204661</v>
      </c>
      <c r="G73" s="7">
        <f t="shared" si="68"/>
        <v>94466.50000000001</v>
      </c>
      <c r="H73" s="7">
        <f t="shared" si="69"/>
        <v>656.5668667976025</v>
      </c>
      <c r="I73" s="7">
        <f t="shared" si="70"/>
        <v>338569.48</v>
      </c>
      <c r="J73" s="7">
        <f t="shared" si="71"/>
        <v>717.52</v>
      </c>
      <c r="K73" s="7">
        <f t="shared" si="72"/>
        <v>274.76000000000005</v>
      </c>
      <c r="L73" s="7">
        <f t="shared" si="73"/>
        <v>717.3199999999999</v>
      </c>
      <c r="M73" s="27">
        <f t="shared" si="74"/>
        <v>2.6107148056485654</v>
      </c>
      <c r="N73" s="7">
        <f t="shared" si="75"/>
        <v>323.62</v>
      </c>
      <c r="O73" s="28">
        <f t="shared" si="76"/>
        <v>4</v>
      </c>
      <c r="P73" s="28" t="str">
        <f t="shared" si="77"/>
        <v>1 ¼”</v>
      </c>
      <c r="Q73" s="26">
        <f t="shared" si="78"/>
        <v>34.82096569961223</v>
      </c>
      <c r="R73" s="7">
        <f t="shared" si="79"/>
        <v>3809.18</v>
      </c>
      <c r="S73" s="29">
        <f t="shared" si="80"/>
        <v>4.0323077493079555</v>
      </c>
      <c r="T73" s="29">
        <f t="shared" si="81"/>
        <v>1.8931498473228134</v>
      </c>
      <c r="U73" s="27">
        <f t="shared" si="82"/>
        <v>0.7922450527963737</v>
      </c>
      <c r="V73" s="7">
        <f t="shared" si="83"/>
        <v>335.6</v>
      </c>
      <c r="W73" s="29">
        <f t="shared" si="84"/>
        <v>58.239999999999995</v>
      </c>
      <c r="X73" s="26">
        <f t="shared" si="63"/>
        <v>0.11098687140997754</v>
      </c>
      <c r="Y73" s="26">
        <f t="shared" si="63"/>
        <v>0.26234090842061164</v>
      </c>
      <c r="Z73" s="26">
        <f t="shared" si="63"/>
        <v>0.06996992788325329</v>
      </c>
      <c r="AA73" s="26">
        <f t="shared" si="63"/>
        <v>0.5690778657222779</v>
      </c>
      <c r="AB73" s="26">
        <f t="shared" si="63"/>
        <v>0.9281611146816644</v>
      </c>
      <c r="AC73" s="26">
        <f t="shared" si="63"/>
        <v>0.1683878158981118</v>
      </c>
      <c r="AD73" s="26">
        <f t="shared" si="63"/>
        <v>0.052555724113682256</v>
      </c>
      <c r="AE73" s="26">
        <f t="shared" si="63"/>
        <v>0.09983685853250135</v>
      </c>
      <c r="AF73" s="26">
        <f t="shared" si="63"/>
        <v>0.2404839710534299</v>
      </c>
      <c r="AG73" s="27">
        <f t="shared" si="85"/>
        <v>0.052555724113682256</v>
      </c>
      <c r="AH73" s="26">
        <f t="shared" si="86"/>
        <v>7</v>
      </c>
      <c r="AI73" s="30" t="str">
        <f t="shared" si="87"/>
        <v>1 ¼”</v>
      </c>
      <c r="AJ73" s="31">
        <f t="shared" si="88"/>
        <v>35.052</v>
      </c>
      <c r="AK73" s="32">
        <f t="shared" si="89"/>
        <v>4</v>
      </c>
    </row>
    <row r="74" spans="1:37" ht="12.75">
      <c r="A74" s="23">
        <f t="shared" si="64"/>
        <v>105.32</v>
      </c>
      <c r="B74" s="23">
        <f t="shared" si="90"/>
        <v>710</v>
      </c>
      <c r="C74" s="25">
        <f t="shared" si="91"/>
        <v>70</v>
      </c>
      <c r="D74" s="26">
        <f t="shared" si="65"/>
        <v>834</v>
      </c>
      <c r="E74" s="26">
        <f t="shared" si="66"/>
        <v>417</v>
      </c>
      <c r="F74" s="7">
        <f t="shared" si="67"/>
        <v>349.3287683404193</v>
      </c>
      <c r="G74" s="7">
        <f t="shared" si="68"/>
        <v>95842.6</v>
      </c>
      <c r="H74" s="7">
        <f t="shared" si="69"/>
        <v>660.7472579824715</v>
      </c>
      <c r="I74" s="7">
        <f t="shared" si="70"/>
        <v>342894.57999999996</v>
      </c>
      <c r="J74" s="7">
        <f t="shared" si="71"/>
        <v>725.72</v>
      </c>
      <c r="K74" s="7">
        <f t="shared" si="72"/>
        <v>277.56</v>
      </c>
      <c r="L74" s="7">
        <f t="shared" si="73"/>
        <v>724.42</v>
      </c>
      <c r="M74" s="27">
        <f t="shared" si="74"/>
        <v>2.6099582072344716</v>
      </c>
      <c r="N74" s="7">
        <f t="shared" si="75"/>
        <v>327.02</v>
      </c>
      <c r="O74" s="28">
        <f t="shared" si="76"/>
        <v>3</v>
      </c>
      <c r="P74" s="28" t="str">
        <f t="shared" si="77"/>
        <v>1 ¼”</v>
      </c>
      <c r="Q74" s="26">
        <f t="shared" si="78"/>
        <v>40.49125922334149</v>
      </c>
      <c r="R74" s="7">
        <f t="shared" si="79"/>
        <v>3863.0799999999995</v>
      </c>
      <c r="S74" s="29">
        <f t="shared" si="80"/>
        <v>4.030650253645038</v>
      </c>
      <c r="T74" s="29">
        <f t="shared" si="81"/>
        <v>1.8914767916811717</v>
      </c>
      <c r="U74" s="27">
        <f t="shared" si="82"/>
        <v>0.7945523677268946</v>
      </c>
      <c r="V74" s="7">
        <f t="shared" si="83"/>
        <v>340.40000000000003</v>
      </c>
      <c r="W74" s="29">
        <f t="shared" si="84"/>
        <v>58.739999999999995</v>
      </c>
      <c r="X74" s="26">
        <f t="shared" si="63"/>
        <v>0.6409545264877181</v>
      </c>
      <c r="Y74" s="26">
        <f t="shared" si="63"/>
        <v>0.45950149809184637</v>
      </c>
      <c r="Z74" s="26">
        <f t="shared" si="63"/>
        <v>0.6323091660166362</v>
      </c>
      <c r="AA74" s="26">
        <f t="shared" si="63"/>
        <v>0.2941297921112742</v>
      </c>
      <c r="AB74" s="26">
        <f t="shared" si="63"/>
        <v>0.7714942950725483</v>
      </c>
      <c r="AC74" s="26">
        <f t="shared" si="63"/>
        <v>0.07172031876668417</v>
      </c>
      <c r="AD74" s="26">
        <f t="shared" si="63"/>
        <v>0.9966992808712334</v>
      </c>
      <c r="AE74" s="26">
        <f t="shared" si="63"/>
        <v>0.058799471660497815</v>
      </c>
      <c r="AF74" s="26">
        <f t="shared" si="63"/>
        <v>0.21558677166662776</v>
      </c>
      <c r="AG74" s="27">
        <f t="shared" si="85"/>
        <v>0.058799471660497815</v>
      </c>
      <c r="AH74" s="26">
        <f t="shared" si="86"/>
        <v>8</v>
      </c>
      <c r="AI74" s="30" t="str">
        <f t="shared" si="87"/>
        <v>1 ½”</v>
      </c>
      <c r="AJ74" s="31">
        <f t="shared" si="88"/>
        <v>40.894</v>
      </c>
      <c r="AK74" s="32">
        <f t="shared" si="89"/>
        <v>3</v>
      </c>
    </row>
    <row r="75" spans="1:37" ht="12.75">
      <c r="A75" s="23">
        <f t="shared" si="64"/>
        <v>106.82</v>
      </c>
      <c r="B75" s="23">
        <f t="shared" si="90"/>
        <v>720</v>
      </c>
      <c r="C75" s="25">
        <f t="shared" si="91"/>
        <v>71</v>
      </c>
      <c r="D75" s="26">
        <f t="shared" si="65"/>
        <v>846</v>
      </c>
      <c r="E75" s="26">
        <f t="shared" si="66"/>
        <v>423</v>
      </c>
      <c r="F75" s="7">
        <f t="shared" si="67"/>
        <v>351.827647190701</v>
      </c>
      <c r="G75" s="7">
        <f t="shared" si="68"/>
        <v>97218.70000000001</v>
      </c>
      <c r="H75" s="7">
        <f t="shared" si="69"/>
        <v>664.9013665847656</v>
      </c>
      <c r="I75" s="7">
        <f t="shared" si="70"/>
        <v>347219.68</v>
      </c>
      <c r="J75" s="7">
        <f t="shared" si="71"/>
        <v>733.9200000000001</v>
      </c>
      <c r="K75" s="7">
        <f t="shared" si="72"/>
        <v>280.36</v>
      </c>
      <c r="L75" s="7">
        <f t="shared" si="73"/>
        <v>731.52</v>
      </c>
      <c r="M75" s="27">
        <f t="shared" si="74"/>
        <v>2.6092167213582536</v>
      </c>
      <c r="N75" s="7">
        <f t="shared" si="75"/>
        <v>330.42</v>
      </c>
      <c r="O75" s="28">
        <f t="shared" si="76"/>
        <v>3</v>
      </c>
      <c r="P75" s="28" t="str">
        <f t="shared" si="77"/>
        <v>1 ½”</v>
      </c>
      <c r="Q75" s="26">
        <f t="shared" si="78"/>
        <v>40.77275982784232</v>
      </c>
      <c r="R75" s="7">
        <f t="shared" si="79"/>
        <v>3916.9799999999996</v>
      </c>
      <c r="S75" s="29">
        <f t="shared" si="80"/>
        <v>4.029039680637572</v>
      </c>
      <c r="T75" s="29">
        <f t="shared" si="81"/>
        <v>1.8898496803588871</v>
      </c>
      <c r="U75" s="27">
        <f t="shared" si="82"/>
        <v>0.7968674498398263</v>
      </c>
      <c r="V75" s="7">
        <f t="shared" si="83"/>
        <v>345.2</v>
      </c>
      <c r="W75" s="29">
        <f t="shared" si="84"/>
        <v>59.239999999999995</v>
      </c>
      <c r="X75" s="26">
        <f aca="true" t="shared" si="92" ref="X75:AF84">ABS(1-(($R75/X$2)-INT($R75/X$2)))</f>
        <v>0.17092218156544448</v>
      </c>
      <c r="Y75" s="26">
        <f t="shared" si="92"/>
        <v>0.6566620877630811</v>
      </c>
      <c r="Z75" s="26">
        <f t="shared" si="92"/>
        <v>0.1946484041500156</v>
      </c>
      <c r="AA75" s="26">
        <f t="shared" si="92"/>
        <v>0.019181718500266953</v>
      </c>
      <c r="AB75" s="26">
        <f t="shared" si="92"/>
        <v>0.6148274754634304</v>
      </c>
      <c r="AC75" s="26">
        <f t="shared" si="92"/>
        <v>0.9750528216352565</v>
      </c>
      <c r="AD75" s="26">
        <f t="shared" si="92"/>
        <v>0.9408428376287841</v>
      </c>
      <c r="AE75" s="26">
        <f t="shared" si="92"/>
        <v>0.01776208478849428</v>
      </c>
      <c r="AF75" s="26">
        <f t="shared" si="92"/>
        <v>0.1906895722798252</v>
      </c>
      <c r="AG75" s="27">
        <f t="shared" si="85"/>
        <v>0.01776208478849428</v>
      </c>
      <c r="AH75" s="26">
        <f t="shared" si="86"/>
        <v>8</v>
      </c>
      <c r="AI75" s="30" t="str">
        <f t="shared" si="87"/>
        <v>1 ½”</v>
      </c>
      <c r="AJ75" s="31">
        <f t="shared" si="88"/>
        <v>40.894</v>
      </c>
      <c r="AK75" s="32">
        <f t="shared" si="89"/>
        <v>3</v>
      </c>
    </row>
    <row r="76" spans="1:37" ht="12.75">
      <c r="A76" s="23">
        <f t="shared" si="64"/>
        <v>108.32</v>
      </c>
      <c r="B76" s="23">
        <f t="shared" si="90"/>
        <v>730</v>
      </c>
      <c r="C76" s="25">
        <f t="shared" si="91"/>
        <v>72</v>
      </c>
      <c r="D76" s="26">
        <f t="shared" si="65"/>
        <v>858</v>
      </c>
      <c r="E76" s="26">
        <f t="shared" si="66"/>
        <v>429</v>
      </c>
      <c r="F76" s="7">
        <f t="shared" si="67"/>
        <v>354.30890232289454</v>
      </c>
      <c r="G76" s="7">
        <f t="shared" si="68"/>
        <v>98594.8</v>
      </c>
      <c r="H76" s="7">
        <f t="shared" si="69"/>
        <v>669.0296821825044</v>
      </c>
      <c r="I76" s="7">
        <f t="shared" si="70"/>
        <v>351544.77999999997</v>
      </c>
      <c r="J76" s="7">
        <f t="shared" si="71"/>
        <v>742.12</v>
      </c>
      <c r="K76" s="7">
        <f t="shared" si="72"/>
        <v>283.16</v>
      </c>
      <c r="L76" s="7">
        <f t="shared" si="73"/>
        <v>738.6199999999999</v>
      </c>
      <c r="M76" s="27">
        <f t="shared" si="74"/>
        <v>2.6084898997033474</v>
      </c>
      <c r="N76" s="7">
        <f t="shared" si="75"/>
        <v>333.82000000000005</v>
      </c>
      <c r="O76" s="28">
        <f t="shared" si="76"/>
        <v>2</v>
      </c>
      <c r="P76" s="28" t="str">
        <f t="shared" si="77"/>
        <v>2”</v>
      </c>
      <c r="Q76" s="26">
        <f t="shared" si="78"/>
        <v>50.278630865398284</v>
      </c>
      <c r="R76" s="7">
        <f t="shared" si="79"/>
        <v>3970.8799999999997</v>
      </c>
      <c r="S76" s="29">
        <f t="shared" si="80"/>
        <v>4.02747406556938</v>
      </c>
      <c r="T76" s="29">
        <f t="shared" si="81"/>
        <v>1.888266644716687</v>
      </c>
      <c r="U76" s="27">
        <f t="shared" si="82"/>
        <v>0.7991896284388194</v>
      </c>
      <c r="V76" s="7">
        <f t="shared" si="83"/>
        <v>350</v>
      </c>
      <c r="W76" s="29">
        <f t="shared" si="84"/>
        <v>59.739999999999995</v>
      </c>
      <c r="X76" s="26">
        <f t="shared" si="92"/>
        <v>0.700889836643185</v>
      </c>
      <c r="Y76" s="26">
        <f t="shared" si="92"/>
        <v>0.8538226774343158</v>
      </c>
      <c r="Z76" s="26">
        <f t="shared" si="92"/>
        <v>0.7569876422833914</v>
      </c>
      <c r="AA76" s="26">
        <f t="shared" si="92"/>
        <v>0.7442336448892632</v>
      </c>
      <c r="AB76" s="26">
        <f t="shared" si="92"/>
        <v>0.45816065585431254</v>
      </c>
      <c r="AC76" s="26">
        <f t="shared" si="92"/>
        <v>0.8783853245038289</v>
      </c>
      <c r="AD76" s="26">
        <f t="shared" si="92"/>
        <v>0.8849863943863348</v>
      </c>
      <c r="AE76" s="26">
        <f t="shared" si="92"/>
        <v>0.9767246979164907</v>
      </c>
      <c r="AF76" s="26">
        <f t="shared" si="92"/>
        <v>0.16579237289302262</v>
      </c>
      <c r="AG76" s="27">
        <f t="shared" si="85"/>
        <v>0.16579237289302262</v>
      </c>
      <c r="AH76" s="26">
        <f t="shared" si="86"/>
        <v>9</v>
      </c>
      <c r="AI76" s="30" t="str">
        <f t="shared" si="87"/>
        <v>2”</v>
      </c>
      <c r="AJ76" s="31">
        <f t="shared" si="88"/>
        <v>52.5018</v>
      </c>
      <c r="AK76" s="32">
        <f t="shared" si="89"/>
        <v>2</v>
      </c>
    </row>
    <row r="77" spans="1:37" ht="12.75">
      <c r="A77" s="23">
        <f t="shared" si="64"/>
        <v>109.82</v>
      </c>
      <c r="B77" s="23">
        <f t="shared" si="90"/>
        <v>740</v>
      </c>
      <c r="C77" s="25">
        <f t="shared" si="91"/>
        <v>73</v>
      </c>
      <c r="D77" s="26">
        <f t="shared" si="65"/>
        <v>870</v>
      </c>
      <c r="E77" s="26">
        <f t="shared" si="66"/>
        <v>435</v>
      </c>
      <c r="F77" s="7">
        <f t="shared" si="67"/>
        <v>356.77290144118916</v>
      </c>
      <c r="G77" s="7">
        <f t="shared" si="68"/>
        <v>99970.90000000001</v>
      </c>
      <c r="H77" s="7">
        <f t="shared" si="69"/>
        <v>673.1326793405271</v>
      </c>
      <c r="I77" s="7">
        <f t="shared" si="70"/>
        <v>355869.87999999995</v>
      </c>
      <c r="J77" s="7">
        <f t="shared" si="71"/>
        <v>750.32</v>
      </c>
      <c r="K77" s="7">
        <f t="shared" si="72"/>
        <v>285.96000000000004</v>
      </c>
      <c r="L77" s="7">
        <f t="shared" si="73"/>
        <v>745.72</v>
      </c>
      <c r="M77" s="27">
        <f t="shared" si="74"/>
        <v>2.6077773115120992</v>
      </c>
      <c r="N77" s="7">
        <f t="shared" si="75"/>
        <v>337.22</v>
      </c>
      <c r="O77" s="28">
        <f t="shared" si="76"/>
        <v>60</v>
      </c>
      <c r="P77" s="28" t="str">
        <f t="shared" si="77"/>
        <v>¼”</v>
      </c>
      <c r="Q77" s="26">
        <f t="shared" si="78"/>
        <v>9.241671074413606</v>
      </c>
      <c r="R77" s="7">
        <f t="shared" si="79"/>
        <v>4024.7799999999997</v>
      </c>
      <c r="S77" s="29">
        <f t="shared" si="80"/>
        <v>4.025951551901603</v>
      </c>
      <c r="T77" s="29">
        <f t="shared" si="81"/>
        <v>1.8867259161819696</v>
      </c>
      <c r="U77" s="27">
        <f t="shared" si="82"/>
        <v>0.8015182735147781</v>
      </c>
      <c r="V77" s="7">
        <f t="shared" si="83"/>
        <v>354.8</v>
      </c>
      <c r="W77" s="29">
        <f t="shared" si="84"/>
        <v>60.239999999999995</v>
      </c>
      <c r="X77" s="26">
        <f t="shared" si="92"/>
        <v>0.2308574917209114</v>
      </c>
      <c r="Y77" s="26">
        <f t="shared" si="92"/>
        <v>0.05098326710554346</v>
      </c>
      <c r="Z77" s="26">
        <f t="shared" si="92"/>
        <v>0.3193268804167744</v>
      </c>
      <c r="AA77" s="26">
        <f t="shared" si="92"/>
        <v>0.469285571278256</v>
      </c>
      <c r="AB77" s="26">
        <f t="shared" si="92"/>
        <v>0.30149383624519466</v>
      </c>
      <c r="AC77" s="26">
        <f t="shared" si="92"/>
        <v>0.7817178273724004</v>
      </c>
      <c r="AD77" s="26">
        <f t="shared" si="92"/>
        <v>0.8291299511438854</v>
      </c>
      <c r="AE77" s="26">
        <f t="shared" si="92"/>
        <v>0.9356873110444872</v>
      </c>
      <c r="AF77" s="26">
        <f t="shared" si="92"/>
        <v>0.14089517350622027</v>
      </c>
      <c r="AG77" s="27">
        <f t="shared" si="85"/>
        <v>0.05098326710554346</v>
      </c>
      <c r="AH77" s="26">
        <f t="shared" si="86"/>
        <v>2</v>
      </c>
      <c r="AI77" s="30" t="str">
        <f t="shared" si="87"/>
        <v>¼”</v>
      </c>
      <c r="AJ77" s="31">
        <f t="shared" si="88"/>
        <v>9.2456</v>
      </c>
      <c r="AK77" s="32">
        <f t="shared" si="89"/>
        <v>60</v>
      </c>
    </row>
    <row r="78" spans="1:37" ht="12.75">
      <c r="A78" s="23">
        <f t="shared" si="64"/>
        <v>111.32</v>
      </c>
      <c r="B78" s="23">
        <f t="shared" si="90"/>
        <v>750</v>
      </c>
      <c r="C78" s="25">
        <f t="shared" si="91"/>
        <v>74</v>
      </c>
      <c r="D78" s="26">
        <f t="shared" si="65"/>
        <v>882</v>
      </c>
      <c r="E78" s="26">
        <f t="shared" si="66"/>
        <v>441</v>
      </c>
      <c r="F78" s="7">
        <f t="shared" si="67"/>
        <v>359.2199996384869</v>
      </c>
      <c r="G78" s="7">
        <f t="shared" si="68"/>
        <v>101347.00000000001</v>
      </c>
      <c r="H78" s="7">
        <f t="shared" si="69"/>
        <v>677.210818247236</v>
      </c>
      <c r="I78" s="7">
        <f t="shared" si="70"/>
        <v>360194.98</v>
      </c>
      <c r="J78" s="7">
        <f t="shared" si="71"/>
        <v>758.52</v>
      </c>
      <c r="K78" s="7">
        <f t="shared" si="72"/>
        <v>288.76000000000005</v>
      </c>
      <c r="L78" s="7">
        <f t="shared" si="73"/>
        <v>752.8199999999999</v>
      </c>
      <c r="M78" s="27">
        <f t="shared" si="74"/>
        <v>2.6070785427344503</v>
      </c>
      <c r="N78" s="7">
        <f t="shared" si="75"/>
        <v>340.62</v>
      </c>
      <c r="O78" s="28">
        <f t="shared" si="76"/>
        <v>2</v>
      </c>
      <c r="P78" s="28" t="str">
        <f t="shared" si="77"/>
        <v>1 ½”</v>
      </c>
      <c r="Q78" s="26">
        <f t="shared" si="78"/>
        <v>50.95653376320063</v>
      </c>
      <c r="R78" s="7">
        <f t="shared" si="79"/>
        <v>4078.6799999999994</v>
      </c>
      <c r="S78" s="29">
        <f t="shared" si="80"/>
        <v>4.024470383928482</v>
      </c>
      <c r="T78" s="29">
        <f t="shared" si="81"/>
        <v>1.8852258196335667</v>
      </c>
      <c r="U78" s="27">
        <f t="shared" si="82"/>
        <v>0.8038527929697772</v>
      </c>
      <c r="V78" s="7">
        <f t="shared" si="83"/>
        <v>359.6</v>
      </c>
      <c r="W78" s="29">
        <f t="shared" si="84"/>
        <v>60.739999999999995</v>
      </c>
      <c r="X78" s="26">
        <f t="shared" si="92"/>
        <v>0.760825146798652</v>
      </c>
      <c r="Y78" s="26">
        <f t="shared" si="92"/>
        <v>0.2481438567767853</v>
      </c>
      <c r="Z78" s="26">
        <f t="shared" si="92"/>
        <v>0.8816661185501573</v>
      </c>
      <c r="AA78" s="26">
        <f t="shared" si="92"/>
        <v>0.19433749766725228</v>
      </c>
      <c r="AB78" s="26">
        <f t="shared" si="92"/>
        <v>0.14482701663607855</v>
      </c>
      <c r="AC78" s="26">
        <f t="shared" si="92"/>
        <v>0.6850503302409736</v>
      </c>
      <c r="AD78" s="26">
        <f t="shared" si="92"/>
        <v>0.773273507901437</v>
      </c>
      <c r="AE78" s="26">
        <f t="shared" si="92"/>
        <v>0.8946499241724841</v>
      </c>
      <c r="AF78" s="26">
        <f t="shared" si="92"/>
        <v>0.11599797411941792</v>
      </c>
      <c r="AG78" s="27">
        <f t="shared" si="85"/>
        <v>0.11599797411941792</v>
      </c>
      <c r="AH78" s="26">
        <f t="shared" si="86"/>
        <v>9</v>
      </c>
      <c r="AI78" s="30" t="str">
        <f t="shared" si="87"/>
        <v>2”</v>
      </c>
      <c r="AJ78" s="31">
        <f t="shared" si="88"/>
        <v>52.5018</v>
      </c>
      <c r="AK78" s="32">
        <f t="shared" si="89"/>
        <v>2</v>
      </c>
    </row>
    <row r="79" spans="1:37" ht="12.75">
      <c r="A79" s="23">
        <f t="shared" si="64"/>
        <v>112.82</v>
      </c>
      <c r="B79" s="23">
        <f t="shared" si="90"/>
        <v>760</v>
      </c>
      <c r="C79" s="25">
        <f t="shared" si="91"/>
        <v>75</v>
      </c>
      <c r="D79" s="26">
        <f t="shared" si="65"/>
        <v>894</v>
      </c>
      <c r="E79" s="26">
        <f t="shared" si="66"/>
        <v>447</v>
      </c>
      <c r="F79" s="7">
        <f t="shared" si="67"/>
        <v>361.65053999376886</v>
      </c>
      <c r="G79" s="7">
        <f t="shared" si="68"/>
        <v>102723.1</v>
      </c>
      <c r="H79" s="7">
        <f t="shared" si="69"/>
        <v>681.2645453170339</v>
      </c>
      <c r="I79" s="7">
        <f t="shared" si="70"/>
        <v>364520.07999999996</v>
      </c>
      <c r="J79" s="7">
        <f t="shared" si="71"/>
        <v>766.72</v>
      </c>
      <c r="K79" s="7">
        <f t="shared" si="72"/>
        <v>291.56</v>
      </c>
      <c r="L79" s="7">
        <f t="shared" si="73"/>
        <v>759.9200000000001</v>
      </c>
      <c r="M79" s="27">
        <f t="shared" si="74"/>
        <v>2.606393195225683</v>
      </c>
      <c r="N79" s="7">
        <f t="shared" si="75"/>
        <v>344.02000000000004</v>
      </c>
      <c r="O79" s="28">
        <f t="shared" si="76"/>
        <v>2</v>
      </c>
      <c r="P79" s="28" t="str">
        <f t="shared" si="77"/>
        <v>2”</v>
      </c>
      <c r="Q79" s="26">
        <f t="shared" si="78"/>
        <v>51.292125505683806</v>
      </c>
      <c r="R79" s="7">
        <f t="shared" si="79"/>
        <v>4132.58</v>
      </c>
      <c r="S79" s="29">
        <f t="shared" si="80"/>
        <v>4.023028900023461</v>
      </c>
      <c r="T79" s="29">
        <f t="shared" si="81"/>
        <v>1.883764767304846</v>
      </c>
      <c r="U79" s="27">
        <f t="shared" si="82"/>
        <v>0.8061926300594587</v>
      </c>
      <c r="V79" s="7">
        <f t="shared" si="83"/>
        <v>364.40000000000003</v>
      </c>
      <c r="W79" s="29">
        <f t="shared" si="84"/>
        <v>61.239999999999995</v>
      </c>
      <c r="X79" s="26">
        <f t="shared" si="92"/>
        <v>0.29079280187636414</v>
      </c>
      <c r="Y79" s="26">
        <f t="shared" si="92"/>
        <v>0.4453044464480129</v>
      </c>
      <c r="Z79" s="26">
        <f t="shared" si="92"/>
        <v>0.44400535668353314</v>
      </c>
      <c r="AA79" s="26">
        <f t="shared" si="92"/>
        <v>0.919389424056245</v>
      </c>
      <c r="AB79" s="26">
        <f t="shared" si="92"/>
        <v>0.9881601970269589</v>
      </c>
      <c r="AC79" s="26">
        <f t="shared" si="92"/>
        <v>0.5883828331095451</v>
      </c>
      <c r="AD79" s="26">
        <f t="shared" si="92"/>
        <v>0.7174170646589877</v>
      </c>
      <c r="AE79" s="26">
        <f t="shared" si="92"/>
        <v>0.8536125373004801</v>
      </c>
      <c r="AF79" s="26">
        <f t="shared" si="92"/>
        <v>0.09110077473261535</v>
      </c>
      <c r="AG79" s="27">
        <f t="shared" si="85"/>
        <v>0.09110077473261535</v>
      </c>
      <c r="AH79" s="26">
        <f t="shared" si="86"/>
        <v>9</v>
      </c>
      <c r="AI79" s="30" t="str">
        <f t="shared" si="87"/>
        <v>2”</v>
      </c>
      <c r="AJ79" s="31">
        <f t="shared" si="88"/>
        <v>52.5018</v>
      </c>
      <c r="AK79" s="32">
        <f t="shared" si="89"/>
        <v>2</v>
      </c>
    </row>
    <row r="80" spans="1:37" ht="12.75">
      <c r="A80" s="23">
        <f t="shared" si="64"/>
        <v>114.32</v>
      </c>
      <c r="B80" s="23">
        <f t="shared" si="90"/>
        <v>770</v>
      </c>
      <c r="C80" s="25">
        <f t="shared" si="91"/>
        <v>76</v>
      </c>
      <c r="D80" s="26">
        <f t="shared" si="65"/>
        <v>906</v>
      </c>
      <c r="E80" s="26">
        <f t="shared" si="66"/>
        <v>453</v>
      </c>
      <c r="F80" s="7">
        <f t="shared" si="67"/>
        <v>364.064854133566</v>
      </c>
      <c r="G80" s="7">
        <f t="shared" si="68"/>
        <v>104099.20000000001</v>
      </c>
      <c r="H80" s="7">
        <f t="shared" si="69"/>
        <v>685.2942937606873</v>
      </c>
      <c r="I80" s="7">
        <f t="shared" si="70"/>
        <v>368845.18</v>
      </c>
      <c r="J80" s="7">
        <f t="shared" si="71"/>
        <v>774.9200000000001</v>
      </c>
      <c r="K80" s="7">
        <f t="shared" si="72"/>
        <v>294.36</v>
      </c>
      <c r="L80" s="7">
        <f t="shared" si="73"/>
        <v>767.02</v>
      </c>
      <c r="M80" s="27">
        <f t="shared" si="74"/>
        <v>2.605720885989944</v>
      </c>
      <c r="N80" s="7">
        <f t="shared" si="75"/>
        <v>347.42</v>
      </c>
      <c r="O80" s="28">
        <f t="shared" si="76"/>
        <v>34</v>
      </c>
      <c r="P80" s="28" t="str">
        <f t="shared" si="77"/>
        <v>3/8”</v>
      </c>
      <c r="Q80" s="26">
        <f t="shared" si="78"/>
        <v>12.521031588353846</v>
      </c>
      <c r="R80" s="7">
        <f t="shared" si="79"/>
        <v>4186.4800000000005</v>
      </c>
      <c r="S80" s="29">
        <f t="shared" si="80"/>
        <v>4.021625526420952</v>
      </c>
      <c r="T80" s="29">
        <f t="shared" si="81"/>
        <v>1.8823412531583468</v>
      </c>
      <c r="U80" s="27">
        <f t="shared" si="82"/>
        <v>0.8085372610342852</v>
      </c>
      <c r="V80" s="7">
        <f t="shared" si="83"/>
        <v>369.2</v>
      </c>
      <c r="W80" s="29">
        <f t="shared" si="84"/>
        <v>61.739999999999995</v>
      </c>
      <c r="X80" s="26">
        <f t="shared" si="92"/>
        <v>0.8207604569540905</v>
      </c>
      <c r="Y80" s="26">
        <f t="shared" si="92"/>
        <v>0.6424650361192406</v>
      </c>
      <c r="Z80" s="26">
        <f t="shared" si="92"/>
        <v>0.006344594816908966</v>
      </c>
      <c r="AA80" s="26">
        <f t="shared" si="92"/>
        <v>0.6444413504452378</v>
      </c>
      <c r="AB80" s="26">
        <f t="shared" si="92"/>
        <v>0.8314933774178392</v>
      </c>
      <c r="AC80" s="26">
        <f t="shared" si="92"/>
        <v>0.49171533597811656</v>
      </c>
      <c r="AD80" s="26">
        <f t="shared" si="92"/>
        <v>0.6615606214165375</v>
      </c>
      <c r="AE80" s="26">
        <f t="shared" si="92"/>
        <v>0.8125751504284766</v>
      </c>
      <c r="AF80" s="26">
        <f t="shared" si="92"/>
        <v>0.06620357534581256</v>
      </c>
      <c r="AG80" s="27">
        <f t="shared" si="85"/>
        <v>0.006344594816908966</v>
      </c>
      <c r="AH80" s="26">
        <f t="shared" si="86"/>
        <v>3</v>
      </c>
      <c r="AI80" s="30" t="str">
        <f t="shared" si="87"/>
        <v>3/8”</v>
      </c>
      <c r="AJ80" s="31">
        <f t="shared" si="88"/>
        <v>12.5222</v>
      </c>
      <c r="AK80" s="32">
        <f t="shared" si="89"/>
        <v>34</v>
      </c>
    </row>
    <row r="81" spans="1:37" ht="12.75">
      <c r="A81" s="23">
        <f t="shared" si="64"/>
        <v>115.82</v>
      </c>
      <c r="B81" s="23">
        <f t="shared" si="90"/>
        <v>780</v>
      </c>
      <c r="C81" s="25">
        <f t="shared" si="91"/>
        <v>77</v>
      </c>
      <c r="D81" s="26">
        <f t="shared" si="65"/>
        <v>918</v>
      </c>
      <c r="E81" s="26">
        <f t="shared" si="66"/>
        <v>459</v>
      </c>
      <c r="F81" s="7">
        <f t="shared" si="67"/>
        <v>366.46326276013633</v>
      </c>
      <c r="G81" s="7">
        <f t="shared" si="68"/>
        <v>105475.30000000002</v>
      </c>
      <c r="H81" s="7">
        <f t="shared" si="69"/>
        <v>689.3004841256774</v>
      </c>
      <c r="I81" s="7">
        <f t="shared" si="70"/>
        <v>373170.27999999997</v>
      </c>
      <c r="J81" s="7">
        <f t="shared" si="71"/>
        <v>783.12</v>
      </c>
      <c r="K81" s="7">
        <f t="shared" si="72"/>
        <v>297.16</v>
      </c>
      <c r="L81" s="7">
        <f t="shared" si="73"/>
        <v>774.1199999999999</v>
      </c>
      <c r="M81" s="27">
        <f t="shared" si="74"/>
        <v>2.6050612464665495</v>
      </c>
      <c r="N81" s="7">
        <f t="shared" si="75"/>
        <v>350.82000000000005</v>
      </c>
      <c r="O81" s="28">
        <f t="shared" si="76"/>
        <v>2</v>
      </c>
      <c r="P81" s="28" t="str">
        <f t="shared" si="77"/>
        <v>1 ½”</v>
      </c>
      <c r="Q81" s="26">
        <f t="shared" si="78"/>
        <v>51.95680658346936</v>
      </c>
      <c r="R81" s="7">
        <f t="shared" si="79"/>
        <v>4240.38</v>
      </c>
      <c r="S81" s="29">
        <f t="shared" si="80"/>
        <v>4.020258771484888</v>
      </c>
      <c r="T81" s="29">
        <f t="shared" si="81"/>
        <v>1.8809538476899113</v>
      </c>
      <c r="U81" s="27">
        <f t="shared" si="82"/>
        <v>0.810886192962</v>
      </c>
      <c r="V81" s="7">
        <f t="shared" si="83"/>
        <v>374</v>
      </c>
      <c r="W81" s="29">
        <f t="shared" si="84"/>
        <v>62.239999999999995</v>
      </c>
      <c r="X81" s="26">
        <f t="shared" si="92"/>
        <v>0.3507281120318311</v>
      </c>
      <c r="Y81" s="26">
        <f t="shared" si="92"/>
        <v>0.8396256257904753</v>
      </c>
      <c r="Z81" s="26">
        <f t="shared" si="92"/>
        <v>0.5686838329502919</v>
      </c>
      <c r="AA81" s="26">
        <f t="shared" si="92"/>
        <v>0.36949327683423405</v>
      </c>
      <c r="AB81" s="26">
        <f t="shared" si="92"/>
        <v>0.6748265578087231</v>
      </c>
      <c r="AC81" s="26">
        <f t="shared" si="92"/>
        <v>0.3950478388466889</v>
      </c>
      <c r="AD81" s="26">
        <f t="shared" si="92"/>
        <v>0.6057041781740891</v>
      </c>
      <c r="AE81" s="26">
        <f t="shared" si="92"/>
        <v>0.7715377635564731</v>
      </c>
      <c r="AF81" s="26">
        <f t="shared" si="92"/>
        <v>0.04130637595901021</v>
      </c>
      <c r="AG81" s="27">
        <f t="shared" si="85"/>
        <v>0.04130637595901021</v>
      </c>
      <c r="AH81" s="26">
        <f t="shared" si="86"/>
        <v>9</v>
      </c>
      <c r="AI81" s="30" t="str">
        <f t="shared" si="87"/>
        <v>2”</v>
      </c>
      <c r="AJ81" s="31">
        <f t="shared" si="88"/>
        <v>52.5018</v>
      </c>
      <c r="AK81" s="32">
        <f t="shared" si="89"/>
        <v>2</v>
      </c>
    </row>
    <row r="82" spans="1:37" ht="12.75">
      <c r="A82" s="23">
        <f t="shared" si="64"/>
        <v>117.32</v>
      </c>
      <c r="B82" s="23">
        <f t="shared" si="90"/>
        <v>790</v>
      </c>
      <c r="C82" s="25">
        <f t="shared" si="91"/>
        <v>78</v>
      </c>
      <c r="D82" s="26">
        <f t="shared" si="65"/>
        <v>930</v>
      </c>
      <c r="E82" s="26">
        <f t="shared" si="66"/>
        <v>465</v>
      </c>
      <c r="F82" s="7">
        <f t="shared" si="67"/>
        <v>368.84607614873005</v>
      </c>
      <c r="G82" s="7">
        <f t="shared" si="68"/>
        <v>106851.40000000001</v>
      </c>
      <c r="H82" s="7">
        <f t="shared" si="69"/>
        <v>693.2835248084489</v>
      </c>
      <c r="I82" s="7">
        <f t="shared" si="70"/>
        <v>377495.37999999995</v>
      </c>
      <c r="J82" s="7">
        <f t="shared" si="71"/>
        <v>791.32</v>
      </c>
      <c r="K82" s="7">
        <f t="shared" si="72"/>
        <v>299.96000000000004</v>
      </c>
      <c r="L82" s="7">
        <f t="shared" si="73"/>
        <v>781.22</v>
      </c>
      <c r="M82" s="27">
        <f t="shared" si="74"/>
        <v>2.6044139218562474</v>
      </c>
      <c r="N82" s="7">
        <f t="shared" si="75"/>
        <v>354.22</v>
      </c>
      <c r="O82" s="28">
        <f t="shared" si="76"/>
        <v>2</v>
      </c>
      <c r="P82" s="28" t="str">
        <f t="shared" si="77"/>
        <v>2”</v>
      </c>
      <c r="Q82" s="26">
        <f t="shared" si="78"/>
        <v>52.28597858013807</v>
      </c>
      <c r="R82" s="7">
        <f t="shared" si="79"/>
        <v>4294.28</v>
      </c>
      <c r="S82" s="29">
        <f t="shared" si="80"/>
        <v>4.018927220420134</v>
      </c>
      <c r="T82" s="29">
        <f t="shared" si="81"/>
        <v>1.8796011931245153</v>
      </c>
      <c r="U82" s="27">
        <f t="shared" si="82"/>
        <v>0.8132389617154202</v>
      </c>
      <c r="V82" s="7">
        <f t="shared" si="83"/>
        <v>378.8</v>
      </c>
      <c r="W82" s="29">
        <f t="shared" si="84"/>
        <v>62.739999999999995</v>
      </c>
      <c r="X82" s="26">
        <f t="shared" si="92"/>
        <v>0.8806957671095716</v>
      </c>
      <c r="Y82" s="26">
        <f t="shared" si="92"/>
        <v>0.03678621546171712</v>
      </c>
      <c r="Z82" s="26">
        <f t="shared" si="92"/>
        <v>0.13102307108367484</v>
      </c>
      <c r="AA82" s="26">
        <f t="shared" si="92"/>
        <v>0.09454520322323035</v>
      </c>
      <c r="AB82" s="26">
        <f t="shared" si="92"/>
        <v>0.518159738199607</v>
      </c>
      <c r="AC82" s="26">
        <f t="shared" si="92"/>
        <v>0.2983803417152622</v>
      </c>
      <c r="AD82" s="26">
        <f t="shared" si="92"/>
        <v>0.5498477349316397</v>
      </c>
      <c r="AE82" s="26">
        <f t="shared" si="92"/>
        <v>0.73050037668447</v>
      </c>
      <c r="AF82" s="26">
        <f t="shared" si="92"/>
        <v>0.016409176572208084</v>
      </c>
      <c r="AG82" s="27">
        <f t="shared" si="85"/>
        <v>0.016409176572208084</v>
      </c>
      <c r="AH82" s="26">
        <f t="shared" si="86"/>
        <v>9</v>
      </c>
      <c r="AI82" s="30" t="str">
        <f t="shared" si="87"/>
        <v>2”</v>
      </c>
      <c r="AJ82" s="31">
        <f t="shared" si="88"/>
        <v>52.5018</v>
      </c>
      <c r="AK82" s="32">
        <f t="shared" si="89"/>
        <v>2</v>
      </c>
    </row>
    <row r="83" spans="1:37" ht="12.75">
      <c r="A83" s="23">
        <f t="shared" si="64"/>
        <v>118.82</v>
      </c>
      <c r="B83" s="23">
        <f t="shared" si="90"/>
        <v>800</v>
      </c>
      <c r="C83" s="25">
        <f t="shared" si="91"/>
        <v>79</v>
      </c>
      <c r="D83" s="26">
        <f t="shared" si="65"/>
        <v>940</v>
      </c>
      <c r="E83" s="26">
        <f t="shared" si="66"/>
        <v>470</v>
      </c>
      <c r="F83" s="7">
        <f t="shared" si="67"/>
        <v>371.2135946161251</v>
      </c>
      <c r="G83" s="7">
        <f t="shared" si="68"/>
        <v>108227.50000000001</v>
      </c>
      <c r="H83" s="7">
        <f t="shared" si="69"/>
        <v>697.2438125403203</v>
      </c>
      <c r="I83" s="7">
        <f t="shared" si="70"/>
        <v>381820.48</v>
      </c>
      <c r="J83" s="7">
        <f t="shared" si="71"/>
        <v>799.52</v>
      </c>
      <c r="K83" s="7">
        <f t="shared" si="72"/>
        <v>302.76000000000005</v>
      </c>
      <c r="L83" s="7">
        <f t="shared" si="73"/>
        <v>788.3199999999999</v>
      </c>
      <c r="M83" s="27">
        <f t="shared" si="74"/>
        <v>2.603778570484872</v>
      </c>
      <c r="N83" s="7">
        <f t="shared" si="75"/>
        <v>357.62</v>
      </c>
      <c r="O83" s="28">
        <f t="shared" si="76"/>
        <v>8</v>
      </c>
      <c r="P83" s="28" t="str">
        <f t="shared" si="77"/>
        <v>1”</v>
      </c>
      <c r="Q83" s="26">
        <f t="shared" si="78"/>
        <v>26.306545581913973</v>
      </c>
      <c r="R83" s="7">
        <f t="shared" si="79"/>
        <v>4348.18</v>
      </c>
      <c r="S83" s="29">
        <f t="shared" si="80"/>
        <v>4.017629530387378</v>
      </c>
      <c r="T83" s="29">
        <f t="shared" si="81"/>
        <v>1.878281998969746</v>
      </c>
      <c r="U83" s="27">
        <f t="shared" si="82"/>
        <v>0.8155951301112411</v>
      </c>
      <c r="V83" s="7">
        <f t="shared" si="83"/>
        <v>383.6</v>
      </c>
      <c r="W83" s="29">
        <f t="shared" si="84"/>
        <v>63.239999999999995</v>
      </c>
      <c r="X83" s="26">
        <f t="shared" si="92"/>
        <v>0.4106634221872838</v>
      </c>
      <c r="Y83" s="26">
        <f t="shared" si="92"/>
        <v>0.23394680513294475</v>
      </c>
      <c r="Z83" s="26">
        <f t="shared" si="92"/>
        <v>0.6933623092170507</v>
      </c>
      <c r="AA83" s="26">
        <f t="shared" si="92"/>
        <v>0.8195971296122231</v>
      </c>
      <c r="AB83" s="26">
        <f t="shared" si="92"/>
        <v>0.3614929185904874</v>
      </c>
      <c r="AC83" s="26">
        <f t="shared" si="92"/>
        <v>0.20171284458383365</v>
      </c>
      <c r="AD83" s="26">
        <f t="shared" si="92"/>
        <v>0.4939912916891904</v>
      </c>
      <c r="AE83" s="26">
        <f t="shared" si="92"/>
        <v>0.689462989812466</v>
      </c>
      <c r="AF83" s="26">
        <f t="shared" si="92"/>
        <v>0.9915119771854055</v>
      </c>
      <c r="AG83" s="27">
        <f t="shared" si="85"/>
        <v>0.20171284458383365</v>
      </c>
      <c r="AH83" s="26">
        <f t="shared" si="86"/>
        <v>6</v>
      </c>
      <c r="AI83" s="30" t="str">
        <f t="shared" si="87"/>
        <v>1”</v>
      </c>
      <c r="AJ83" s="31">
        <f t="shared" si="88"/>
        <v>26.6446</v>
      </c>
      <c r="AK83" s="32">
        <f t="shared" si="89"/>
        <v>8</v>
      </c>
    </row>
    <row r="84" spans="1:37" ht="12.75">
      <c r="A84" s="23">
        <f t="shared" si="64"/>
        <v>120.32</v>
      </c>
      <c r="B84" s="23">
        <f t="shared" si="90"/>
        <v>810</v>
      </c>
      <c r="C84" s="25">
        <f t="shared" si="91"/>
        <v>80</v>
      </c>
      <c r="D84" s="26">
        <f t="shared" si="65"/>
        <v>952</v>
      </c>
      <c r="E84" s="26">
        <f t="shared" si="66"/>
        <v>476</v>
      </c>
      <c r="F84" s="7">
        <f t="shared" si="67"/>
        <v>373.5661089624364</v>
      </c>
      <c r="G84" s="7">
        <f t="shared" si="68"/>
        <v>109603.6</v>
      </c>
      <c r="H84" s="7">
        <f t="shared" si="69"/>
        <v>701.1817328486926</v>
      </c>
      <c r="I84" s="7">
        <f t="shared" si="70"/>
        <v>386145.57999999996</v>
      </c>
      <c r="J84" s="7">
        <f t="shared" si="71"/>
        <v>807.72</v>
      </c>
      <c r="K84" s="7">
        <f t="shared" si="72"/>
        <v>305.56</v>
      </c>
      <c r="L84" s="7">
        <f t="shared" si="73"/>
        <v>795.4200000000001</v>
      </c>
      <c r="M84" s="27">
        <f t="shared" si="74"/>
        <v>2.60315486320199</v>
      </c>
      <c r="N84" s="7">
        <f t="shared" si="75"/>
        <v>361.02000000000004</v>
      </c>
      <c r="O84" s="28">
        <f t="shared" si="76"/>
        <v>8</v>
      </c>
      <c r="P84" s="28" t="str">
        <f t="shared" si="77"/>
        <v>1”</v>
      </c>
      <c r="Q84" s="26">
        <f t="shared" si="78"/>
        <v>26.46909125538636</v>
      </c>
      <c r="R84" s="7">
        <f t="shared" si="79"/>
        <v>4402.08</v>
      </c>
      <c r="S84" s="29">
        <f t="shared" si="80"/>
        <v>4.016364425986008</v>
      </c>
      <c r="T84" s="29">
        <f t="shared" si="81"/>
        <v>1.8769950378962224</v>
      </c>
      <c r="U84" s="27">
        <f t="shared" si="82"/>
        <v>0.8179542861869339</v>
      </c>
      <c r="V84" s="7">
        <f t="shared" si="83"/>
        <v>388.40000000000003</v>
      </c>
      <c r="W84" s="29">
        <f t="shared" si="84"/>
        <v>63.739999999999995</v>
      </c>
      <c r="X84" s="26">
        <f t="shared" si="92"/>
        <v>0.9406310772650386</v>
      </c>
      <c r="Y84" s="26">
        <f t="shared" si="92"/>
        <v>0.4311073948041866</v>
      </c>
      <c r="Z84" s="26">
        <f t="shared" si="92"/>
        <v>0.2557015473504265</v>
      </c>
      <c r="AA84" s="26">
        <f t="shared" si="92"/>
        <v>0.5446490560012194</v>
      </c>
      <c r="AB84" s="26">
        <f t="shared" si="92"/>
        <v>0.20482609898137127</v>
      </c>
      <c r="AC84" s="26">
        <f t="shared" si="92"/>
        <v>0.1050453474524069</v>
      </c>
      <c r="AD84" s="26">
        <f t="shared" si="92"/>
        <v>0.4381348484467411</v>
      </c>
      <c r="AE84" s="26">
        <f t="shared" si="92"/>
        <v>0.6484256029404629</v>
      </c>
      <c r="AF84" s="26">
        <f t="shared" si="92"/>
        <v>0.9666147777986032</v>
      </c>
      <c r="AG84" s="27">
        <f t="shared" si="85"/>
        <v>0.1050453474524069</v>
      </c>
      <c r="AH84" s="26">
        <f t="shared" si="86"/>
        <v>6</v>
      </c>
      <c r="AI84" s="30" t="str">
        <f t="shared" si="87"/>
        <v>1”</v>
      </c>
      <c r="AJ84" s="31">
        <f t="shared" si="88"/>
        <v>26.6446</v>
      </c>
      <c r="AK84" s="32">
        <f t="shared" si="89"/>
        <v>8</v>
      </c>
    </row>
    <row r="85" spans="1:37" ht="12.75">
      <c r="A85" s="23">
        <f t="shared" si="64"/>
        <v>121.82</v>
      </c>
      <c r="B85" s="23">
        <f t="shared" si="90"/>
        <v>820</v>
      </c>
      <c r="C85" s="25">
        <f t="shared" si="91"/>
        <v>81</v>
      </c>
      <c r="D85" s="26">
        <f t="shared" si="65"/>
        <v>964</v>
      </c>
      <c r="E85" s="26">
        <f t="shared" si="66"/>
        <v>482</v>
      </c>
      <c r="F85" s="7">
        <f t="shared" si="67"/>
        <v>375.9039008880394</v>
      </c>
      <c r="G85" s="7">
        <f t="shared" si="68"/>
        <v>110979.70000000001</v>
      </c>
      <c r="H85" s="7">
        <f t="shared" si="69"/>
        <v>705.097660495076</v>
      </c>
      <c r="I85" s="7">
        <f t="shared" si="70"/>
        <v>390470.68</v>
      </c>
      <c r="J85" s="7">
        <f t="shared" si="71"/>
        <v>815.9200000000001</v>
      </c>
      <c r="K85" s="7">
        <f t="shared" si="72"/>
        <v>308.36</v>
      </c>
      <c r="L85" s="7">
        <f t="shared" si="73"/>
        <v>802.52</v>
      </c>
      <c r="M85" s="27">
        <f t="shared" si="74"/>
        <v>2.602542482812297</v>
      </c>
      <c r="N85" s="7">
        <f t="shared" si="75"/>
        <v>364.42</v>
      </c>
      <c r="O85" s="28">
        <f t="shared" si="76"/>
        <v>8</v>
      </c>
      <c r="P85" s="28" t="str">
        <f t="shared" si="77"/>
        <v>1”</v>
      </c>
      <c r="Q85" s="26">
        <f t="shared" si="78"/>
        <v>26.630644816050246</v>
      </c>
      <c r="R85" s="7">
        <f t="shared" si="79"/>
        <v>4455.9800000000005</v>
      </c>
      <c r="S85" s="29">
        <f t="shared" si="80"/>
        <v>4.015130695073063</v>
      </c>
      <c r="T85" s="29">
        <f t="shared" si="81"/>
        <v>1.8757391419172444</v>
      </c>
      <c r="U85" s="27">
        <f t="shared" si="82"/>
        <v>0.8203160416040564</v>
      </c>
      <c r="V85" s="7">
        <f t="shared" si="83"/>
        <v>393.2</v>
      </c>
      <c r="W85" s="29">
        <f t="shared" si="84"/>
        <v>64.24</v>
      </c>
      <c r="X85" s="26">
        <f aca="true" t="shared" si="93" ref="X85:AF96">ABS(1-(($R85/X$2)-INT($R85/X$2)))</f>
        <v>0.47059873234275074</v>
      </c>
      <c r="Y85" s="26">
        <f t="shared" si="93"/>
        <v>0.6282679844754</v>
      </c>
      <c r="Z85" s="26">
        <f t="shared" si="93"/>
        <v>0.8180407854838023</v>
      </c>
      <c r="AA85" s="26">
        <f t="shared" si="93"/>
        <v>0.2697009823902121</v>
      </c>
      <c r="AB85" s="26">
        <f t="shared" si="93"/>
        <v>0.04815927937225162</v>
      </c>
      <c r="AC85" s="26">
        <f t="shared" si="93"/>
        <v>0.008377850320977487</v>
      </c>
      <c r="AD85" s="26">
        <f t="shared" si="93"/>
        <v>0.3822784052042918</v>
      </c>
      <c r="AE85" s="26">
        <f t="shared" si="93"/>
        <v>0.6073882160684589</v>
      </c>
      <c r="AF85" s="26">
        <f t="shared" si="93"/>
        <v>0.9417175784118004</v>
      </c>
      <c r="AG85" s="27">
        <f t="shared" si="85"/>
        <v>0.008377850320977487</v>
      </c>
      <c r="AH85" s="26">
        <f t="shared" si="86"/>
        <v>6</v>
      </c>
      <c r="AI85" s="30" t="str">
        <f t="shared" si="87"/>
        <v>1”</v>
      </c>
      <c r="AJ85" s="31">
        <f t="shared" si="88"/>
        <v>26.6446</v>
      </c>
      <c r="AK85" s="32">
        <f t="shared" si="89"/>
        <v>8</v>
      </c>
    </row>
    <row r="86" spans="1:37" ht="12.75">
      <c r="A86" s="23">
        <f t="shared" si="64"/>
        <v>123.32</v>
      </c>
      <c r="B86" s="23">
        <f t="shared" si="90"/>
        <v>830</v>
      </c>
      <c r="C86" s="25">
        <f t="shared" si="91"/>
        <v>82</v>
      </c>
      <c r="D86" s="26">
        <f t="shared" si="65"/>
        <v>976</v>
      </c>
      <c r="E86" s="26">
        <f t="shared" si="66"/>
        <v>488</v>
      </c>
      <c r="F86" s="7">
        <f t="shared" si="67"/>
        <v>378.22724338729887</v>
      </c>
      <c r="G86" s="7">
        <f t="shared" si="68"/>
        <v>112355.80000000002</v>
      </c>
      <c r="H86" s="7">
        <f t="shared" si="69"/>
        <v>708.99195989134</v>
      </c>
      <c r="I86" s="7">
        <f t="shared" si="70"/>
        <v>394795.77999999997</v>
      </c>
      <c r="J86" s="7">
        <f t="shared" si="71"/>
        <v>824.12</v>
      </c>
      <c r="K86" s="7">
        <f t="shared" si="72"/>
        <v>311.16</v>
      </c>
      <c r="L86" s="7">
        <f t="shared" si="73"/>
        <v>809.6199999999999</v>
      </c>
      <c r="M86" s="27">
        <f t="shared" si="74"/>
        <v>2.6019411235377294</v>
      </c>
      <c r="N86" s="7">
        <f t="shared" si="75"/>
        <v>367.82000000000005</v>
      </c>
      <c r="O86" s="28">
        <f t="shared" si="76"/>
        <v>123</v>
      </c>
      <c r="P86" s="28" t="str">
        <f t="shared" si="77"/>
        <v>1/8”</v>
      </c>
      <c r="Q86" s="26">
        <f t="shared" si="78"/>
        <v>6.832584268686405</v>
      </c>
      <c r="R86" s="7">
        <f t="shared" si="79"/>
        <v>4509.88</v>
      </c>
      <c r="S86" s="29">
        <f t="shared" si="80"/>
        <v>4.013927184889431</v>
      </c>
      <c r="T86" s="29">
        <f t="shared" si="81"/>
        <v>1.8745131988425887</v>
      </c>
      <c r="U86" s="27">
        <f t="shared" si="82"/>
        <v>0.8226800301674118</v>
      </c>
      <c r="V86" s="7">
        <f t="shared" si="83"/>
        <v>398</v>
      </c>
      <c r="W86" s="29">
        <f t="shared" si="84"/>
        <v>64.74</v>
      </c>
      <c r="X86" s="26">
        <f t="shared" si="93"/>
        <v>0.00056638742049131</v>
      </c>
      <c r="Y86" s="26">
        <f t="shared" si="93"/>
        <v>0.8254285741466418</v>
      </c>
      <c r="Z86" s="26">
        <f t="shared" si="93"/>
        <v>0.38038002361718526</v>
      </c>
      <c r="AA86" s="26">
        <f t="shared" si="93"/>
        <v>0.9947529087792084</v>
      </c>
      <c r="AB86" s="26">
        <f t="shared" si="93"/>
        <v>0.8914924597631355</v>
      </c>
      <c r="AC86" s="26">
        <f t="shared" si="93"/>
        <v>0.9117103531895516</v>
      </c>
      <c r="AD86" s="26">
        <f t="shared" si="93"/>
        <v>0.3264219619618425</v>
      </c>
      <c r="AE86" s="26">
        <f t="shared" si="93"/>
        <v>0.5663508291964559</v>
      </c>
      <c r="AF86" s="26">
        <f t="shared" si="93"/>
        <v>0.916820379024998</v>
      </c>
      <c r="AG86" s="27">
        <f t="shared" si="85"/>
        <v>0.00056638742049131</v>
      </c>
      <c r="AH86" s="26">
        <f t="shared" si="86"/>
        <v>1</v>
      </c>
      <c r="AI86" s="30" t="str">
        <f t="shared" si="87"/>
        <v>1/8”</v>
      </c>
      <c r="AJ86" s="31">
        <f t="shared" si="88"/>
        <v>6.8326</v>
      </c>
      <c r="AK86" s="32">
        <f t="shared" si="89"/>
        <v>123</v>
      </c>
    </row>
    <row r="87" spans="1:37" ht="12.75">
      <c r="A87" s="23">
        <f t="shared" si="64"/>
        <v>124.82</v>
      </c>
      <c r="B87" s="23">
        <f t="shared" si="90"/>
        <v>840</v>
      </c>
      <c r="C87" s="25">
        <f t="shared" si="91"/>
        <v>83</v>
      </c>
      <c r="D87" s="26">
        <f t="shared" si="65"/>
        <v>988</v>
      </c>
      <c r="E87" s="26">
        <f t="shared" si="66"/>
        <v>494</v>
      </c>
      <c r="F87" s="7">
        <f t="shared" si="67"/>
        <v>380.5364011206616</v>
      </c>
      <c r="G87" s="7">
        <f t="shared" si="68"/>
        <v>113731.90000000001</v>
      </c>
      <c r="H87" s="7">
        <f t="shared" si="69"/>
        <v>712.8649854954986</v>
      </c>
      <c r="I87" s="7">
        <f t="shared" si="70"/>
        <v>399120.87999999995</v>
      </c>
      <c r="J87" s="7">
        <f t="shared" si="71"/>
        <v>832.32</v>
      </c>
      <c r="K87" s="7">
        <f t="shared" si="72"/>
        <v>313.96000000000004</v>
      </c>
      <c r="L87" s="7">
        <f t="shared" si="73"/>
        <v>816.72</v>
      </c>
      <c r="M87" s="27">
        <f t="shared" si="74"/>
        <v>2.6013504905083447</v>
      </c>
      <c r="N87" s="7">
        <f t="shared" si="75"/>
        <v>371.22</v>
      </c>
      <c r="O87" s="28">
        <f t="shared" si="76"/>
        <v>68</v>
      </c>
      <c r="P87" s="28" t="str">
        <f t="shared" si="77"/>
        <v>¼”</v>
      </c>
      <c r="Q87" s="26">
        <f t="shared" si="78"/>
        <v>9.244064207937024</v>
      </c>
      <c r="R87" s="7">
        <f t="shared" si="79"/>
        <v>4563.78</v>
      </c>
      <c r="S87" s="29">
        <f t="shared" si="80"/>
        <v>4.012752798467273</v>
      </c>
      <c r="T87" s="29">
        <f t="shared" si="81"/>
        <v>1.8733161489837638</v>
      </c>
      <c r="U87" s="27">
        <f t="shared" si="82"/>
        <v>0.8250459064504809</v>
      </c>
      <c r="V87" s="7">
        <f t="shared" si="83"/>
        <v>402.8</v>
      </c>
      <c r="W87" s="29">
        <f t="shared" si="84"/>
        <v>65.24</v>
      </c>
      <c r="X87" s="26">
        <f t="shared" si="93"/>
        <v>0.5305340424982319</v>
      </c>
      <c r="Y87" s="26">
        <f t="shared" si="93"/>
        <v>0.022589163817883673</v>
      </c>
      <c r="Z87" s="26">
        <f t="shared" si="93"/>
        <v>0.9427192617505682</v>
      </c>
      <c r="AA87" s="26">
        <f t="shared" si="93"/>
        <v>0.7198048351682047</v>
      </c>
      <c r="AB87" s="26">
        <f t="shared" si="93"/>
        <v>0.7348256401540194</v>
      </c>
      <c r="AC87" s="26">
        <f t="shared" si="93"/>
        <v>0.815042856058124</v>
      </c>
      <c r="AD87" s="26">
        <f t="shared" si="93"/>
        <v>0.27056551871939405</v>
      </c>
      <c r="AE87" s="26">
        <f t="shared" si="93"/>
        <v>0.5253134423244528</v>
      </c>
      <c r="AF87" s="26">
        <f t="shared" si="93"/>
        <v>0.8919231796381957</v>
      </c>
      <c r="AG87" s="27">
        <f t="shared" si="85"/>
        <v>0.022589163817883673</v>
      </c>
      <c r="AH87" s="26">
        <f t="shared" si="86"/>
        <v>2</v>
      </c>
      <c r="AI87" s="30" t="str">
        <f t="shared" si="87"/>
        <v>¼”</v>
      </c>
      <c r="AJ87" s="31">
        <f t="shared" si="88"/>
        <v>9.2456</v>
      </c>
      <c r="AK87" s="32">
        <f t="shared" si="89"/>
        <v>68</v>
      </c>
    </row>
    <row r="88" spans="1:37" ht="12.75">
      <c r="A88" s="23">
        <f t="shared" si="64"/>
        <v>126.32</v>
      </c>
      <c r="B88" s="23">
        <f t="shared" si="90"/>
        <v>850</v>
      </c>
      <c r="C88" s="25">
        <f t="shared" si="91"/>
        <v>84</v>
      </c>
      <c r="D88" s="26">
        <f t="shared" si="65"/>
        <v>1000</v>
      </c>
      <c r="E88" s="26">
        <f t="shared" si="66"/>
        <v>500</v>
      </c>
      <c r="F88" s="7">
        <f t="shared" si="67"/>
        <v>382.83163076654876</v>
      </c>
      <c r="G88" s="7">
        <f t="shared" si="68"/>
        <v>115108.00000000001</v>
      </c>
      <c r="H88" s="7">
        <f t="shared" si="69"/>
        <v>716.717082188245</v>
      </c>
      <c r="I88" s="7">
        <f t="shared" si="70"/>
        <v>403445.98</v>
      </c>
      <c r="J88" s="7">
        <f t="shared" si="71"/>
        <v>840.52</v>
      </c>
      <c r="K88" s="7">
        <f t="shared" si="72"/>
        <v>316.76000000000005</v>
      </c>
      <c r="L88" s="7">
        <f t="shared" si="73"/>
        <v>823.8199999999999</v>
      </c>
      <c r="M88" s="27">
        <f t="shared" si="74"/>
        <v>2.6007702992802115</v>
      </c>
      <c r="N88" s="7">
        <f t="shared" si="75"/>
        <v>374.62</v>
      </c>
      <c r="O88" s="28">
        <f t="shared" si="76"/>
        <v>126</v>
      </c>
      <c r="P88" s="28" t="str">
        <f t="shared" si="77"/>
        <v>1/8”</v>
      </c>
      <c r="Q88" s="26">
        <f t="shared" si="78"/>
        <v>6.830959390735558</v>
      </c>
      <c r="R88" s="7">
        <f t="shared" si="79"/>
        <v>4617.68</v>
      </c>
      <c r="S88" s="29">
        <f t="shared" si="80"/>
        <v>4.011606491295131</v>
      </c>
      <c r="T88" s="29">
        <f t="shared" si="81"/>
        <v>1.8721469820901502</v>
      </c>
      <c r="U88" s="27">
        <f t="shared" si="82"/>
        <v>0.8274133445184437</v>
      </c>
      <c r="V88" s="7">
        <f t="shared" si="83"/>
        <v>407.6</v>
      </c>
      <c r="W88" s="29">
        <f t="shared" si="84"/>
        <v>65.74</v>
      </c>
      <c r="X88" s="26">
        <f t="shared" si="93"/>
        <v>0.060501697575958246</v>
      </c>
      <c r="Y88" s="26">
        <f t="shared" si="93"/>
        <v>0.2197497534891113</v>
      </c>
      <c r="Z88" s="26">
        <f t="shared" si="93"/>
        <v>0.505058499883944</v>
      </c>
      <c r="AA88" s="26">
        <f t="shared" si="93"/>
        <v>0.4448567615571939</v>
      </c>
      <c r="AB88" s="26">
        <f t="shared" si="93"/>
        <v>0.5781588205448998</v>
      </c>
      <c r="AC88" s="26">
        <f t="shared" si="93"/>
        <v>0.7183753589266946</v>
      </c>
      <c r="AD88" s="26">
        <f t="shared" si="93"/>
        <v>0.21470907547694473</v>
      </c>
      <c r="AE88" s="26">
        <f t="shared" si="93"/>
        <v>0.4842760554524488</v>
      </c>
      <c r="AF88" s="26">
        <f t="shared" si="93"/>
        <v>0.8670259802513933</v>
      </c>
      <c r="AG88" s="27">
        <f t="shared" si="85"/>
        <v>0.060501697575958246</v>
      </c>
      <c r="AH88" s="26">
        <f t="shared" si="86"/>
        <v>1</v>
      </c>
      <c r="AI88" s="30" t="str">
        <f t="shared" si="87"/>
        <v>1/8”</v>
      </c>
      <c r="AJ88" s="31">
        <f t="shared" si="88"/>
        <v>6.8326</v>
      </c>
      <c r="AK88" s="32">
        <f t="shared" si="89"/>
        <v>126</v>
      </c>
    </row>
    <row r="89" spans="1:37" ht="12.75">
      <c r="A89" s="23">
        <f t="shared" si="64"/>
        <v>127.82</v>
      </c>
      <c r="B89" s="23">
        <f t="shared" si="90"/>
        <v>860</v>
      </c>
      <c r="C89" s="25">
        <f t="shared" si="91"/>
        <v>85</v>
      </c>
      <c r="D89" s="26">
        <f t="shared" si="65"/>
        <v>1012</v>
      </c>
      <c r="E89" s="26">
        <f t="shared" si="66"/>
        <v>506</v>
      </c>
      <c r="F89" s="7">
        <f t="shared" si="67"/>
        <v>385.1131813543717</v>
      </c>
      <c r="G89" s="7">
        <f t="shared" si="68"/>
        <v>116484.1</v>
      </c>
      <c r="H89" s="7">
        <f t="shared" si="69"/>
        <v>720.5485856313685</v>
      </c>
      <c r="I89" s="7">
        <f t="shared" si="70"/>
        <v>407771.07999999996</v>
      </c>
      <c r="J89" s="7">
        <f t="shared" si="71"/>
        <v>848.72</v>
      </c>
      <c r="K89" s="7">
        <f t="shared" si="72"/>
        <v>319.56</v>
      </c>
      <c r="L89" s="7">
        <f t="shared" si="73"/>
        <v>830.9200000000001</v>
      </c>
      <c r="M89" s="27">
        <f t="shared" si="74"/>
        <v>2.6002002753786457</v>
      </c>
      <c r="N89" s="7">
        <f t="shared" si="75"/>
        <v>378.02000000000004</v>
      </c>
      <c r="O89" s="28">
        <f t="shared" si="76"/>
        <v>38</v>
      </c>
      <c r="P89" s="28" t="str">
        <f t="shared" si="77"/>
        <v>3/8”</v>
      </c>
      <c r="Q89" s="26">
        <f t="shared" si="78"/>
        <v>12.511090230160107</v>
      </c>
      <c r="R89" s="7">
        <f t="shared" si="79"/>
        <v>4671.58</v>
      </c>
      <c r="S89" s="29">
        <f t="shared" si="80"/>
        <v>4.010487268219439</v>
      </c>
      <c r="T89" s="29">
        <f t="shared" si="81"/>
        <v>1.8710047344973564</v>
      </c>
      <c r="U89" s="27">
        <f t="shared" si="82"/>
        <v>0.8297820367409048</v>
      </c>
      <c r="V89" s="7">
        <f t="shared" si="83"/>
        <v>412.40000000000003</v>
      </c>
      <c r="W89" s="29">
        <f t="shared" si="84"/>
        <v>66.24</v>
      </c>
      <c r="X89" s="26">
        <f t="shared" si="93"/>
        <v>0.5904693526536988</v>
      </c>
      <c r="Y89" s="26">
        <f t="shared" si="93"/>
        <v>0.41691034316035314</v>
      </c>
      <c r="Z89" s="26">
        <f t="shared" si="93"/>
        <v>0.06739773801732696</v>
      </c>
      <c r="AA89" s="26">
        <f t="shared" si="93"/>
        <v>0.16990868794619018</v>
      </c>
      <c r="AB89" s="26">
        <f t="shared" si="93"/>
        <v>0.42149200093578365</v>
      </c>
      <c r="AC89" s="26">
        <f t="shared" si="93"/>
        <v>0.6217078617952687</v>
      </c>
      <c r="AD89" s="26">
        <f t="shared" si="93"/>
        <v>0.15885263223449542</v>
      </c>
      <c r="AE89" s="26">
        <f t="shared" si="93"/>
        <v>0.4432386685804457</v>
      </c>
      <c r="AF89" s="26">
        <f t="shared" si="93"/>
        <v>0.842128780864591</v>
      </c>
      <c r="AG89" s="27">
        <f t="shared" si="85"/>
        <v>0.06739773801732696</v>
      </c>
      <c r="AH89" s="26">
        <f t="shared" si="86"/>
        <v>3</v>
      </c>
      <c r="AI89" s="30" t="str">
        <f t="shared" si="87"/>
        <v>3/8”</v>
      </c>
      <c r="AJ89" s="31">
        <f t="shared" si="88"/>
        <v>12.5222</v>
      </c>
      <c r="AK89" s="32">
        <f t="shared" si="89"/>
        <v>38</v>
      </c>
    </row>
    <row r="90" spans="1:37" ht="12.75">
      <c r="A90" s="23">
        <f t="shared" si="64"/>
        <v>129.32</v>
      </c>
      <c r="B90" s="23">
        <f t="shared" si="90"/>
        <v>870</v>
      </c>
      <c r="C90" s="25">
        <f t="shared" si="91"/>
        <v>86</v>
      </c>
      <c r="D90" s="26">
        <f t="shared" si="65"/>
        <v>1024</v>
      </c>
      <c r="E90" s="26">
        <f t="shared" si="66"/>
        <v>512</v>
      </c>
      <c r="F90" s="7">
        <f t="shared" si="67"/>
        <v>387.3812945798948</v>
      </c>
      <c r="G90" s="7">
        <f t="shared" si="68"/>
        <v>117860.20000000001</v>
      </c>
      <c r="H90" s="7">
        <f t="shared" si="69"/>
        <v>724.3598226091088</v>
      </c>
      <c r="I90" s="7">
        <f t="shared" si="70"/>
        <v>412096.18</v>
      </c>
      <c r="J90" s="7">
        <f t="shared" si="71"/>
        <v>856.9200000000001</v>
      </c>
      <c r="K90" s="7">
        <f t="shared" si="72"/>
        <v>322.36</v>
      </c>
      <c r="L90" s="7">
        <f t="shared" si="73"/>
        <v>838.02</v>
      </c>
      <c r="M90" s="27">
        <f t="shared" si="74"/>
        <v>2.5996401538652436</v>
      </c>
      <c r="N90" s="7">
        <f t="shared" si="75"/>
        <v>381.42</v>
      </c>
      <c r="O90" s="28">
        <f t="shared" si="76"/>
        <v>5</v>
      </c>
      <c r="P90" s="28" t="str">
        <f t="shared" si="77"/>
        <v>1”</v>
      </c>
      <c r="Q90" s="26">
        <f t="shared" si="78"/>
        <v>34.689099163440716</v>
      </c>
      <c r="R90" s="7">
        <f t="shared" si="79"/>
        <v>4725.48</v>
      </c>
      <c r="S90" s="29">
        <f t="shared" si="80"/>
        <v>4.009394180563073</v>
      </c>
      <c r="T90" s="29">
        <f t="shared" si="81"/>
        <v>1.8698884864708263</v>
      </c>
      <c r="U90" s="27">
        <f t="shared" si="82"/>
        <v>0.8321516926871527</v>
      </c>
      <c r="V90" s="7">
        <f t="shared" si="83"/>
        <v>417.2</v>
      </c>
      <c r="W90" s="29">
        <f t="shared" si="84"/>
        <v>66.74</v>
      </c>
      <c r="X90" s="26">
        <f t="shared" si="93"/>
        <v>0.12043700773142518</v>
      </c>
      <c r="Y90" s="26">
        <f t="shared" si="93"/>
        <v>0.614070932831595</v>
      </c>
      <c r="Z90" s="26">
        <f t="shared" si="93"/>
        <v>0.6297369761507099</v>
      </c>
      <c r="AA90" s="26">
        <f t="shared" si="93"/>
        <v>0.89496061433519</v>
      </c>
      <c r="AB90" s="26">
        <f t="shared" si="93"/>
        <v>0.26482518132666755</v>
      </c>
      <c r="AC90" s="26">
        <f t="shared" si="93"/>
        <v>0.5250403646638411</v>
      </c>
      <c r="AD90" s="26">
        <f t="shared" si="93"/>
        <v>0.10299618899204699</v>
      </c>
      <c r="AE90" s="26">
        <f t="shared" si="93"/>
        <v>0.40220128170844216</v>
      </c>
      <c r="AF90" s="26">
        <f t="shared" si="93"/>
        <v>0.8172315814777886</v>
      </c>
      <c r="AG90" s="27">
        <f t="shared" si="85"/>
        <v>0.10299618899204699</v>
      </c>
      <c r="AH90" s="26">
        <f t="shared" si="86"/>
        <v>7</v>
      </c>
      <c r="AI90" s="30" t="str">
        <f t="shared" si="87"/>
        <v>1 ¼”</v>
      </c>
      <c r="AJ90" s="31">
        <f t="shared" si="88"/>
        <v>35.052</v>
      </c>
      <c r="AK90" s="32">
        <f t="shared" si="89"/>
        <v>5</v>
      </c>
    </row>
    <row r="91" spans="1:37" ht="12.75">
      <c r="A91" s="23">
        <f t="shared" si="64"/>
        <v>130.82</v>
      </c>
      <c r="B91" s="23">
        <f t="shared" si="90"/>
        <v>880</v>
      </c>
      <c r="C91" s="25">
        <f t="shared" si="91"/>
        <v>87</v>
      </c>
      <c r="D91" s="26">
        <f t="shared" si="65"/>
        <v>1036</v>
      </c>
      <c r="E91" s="26">
        <f t="shared" si="66"/>
        <v>518</v>
      </c>
      <c r="F91" s="7">
        <f t="shared" si="67"/>
        <v>389.63620510407566</v>
      </c>
      <c r="G91" s="7">
        <f t="shared" si="68"/>
        <v>119236.30000000002</v>
      </c>
      <c r="H91" s="7">
        <f t="shared" si="69"/>
        <v>728.151111353429</v>
      </c>
      <c r="I91" s="7">
        <f t="shared" si="70"/>
        <v>416421.27999999997</v>
      </c>
      <c r="J91" s="7">
        <f t="shared" si="71"/>
        <v>865.12</v>
      </c>
      <c r="K91" s="7">
        <f t="shared" si="72"/>
        <v>325.16</v>
      </c>
      <c r="L91" s="7">
        <f t="shared" si="73"/>
        <v>845.1199999999999</v>
      </c>
      <c r="M91" s="27">
        <f t="shared" si="74"/>
        <v>2.599089678927297</v>
      </c>
      <c r="N91" s="7">
        <f t="shared" si="75"/>
        <v>384.82000000000005</v>
      </c>
      <c r="O91" s="28">
        <f t="shared" si="76"/>
        <v>5</v>
      </c>
      <c r="P91" s="28" t="str">
        <f t="shared" si="77"/>
        <v>1 ¼”</v>
      </c>
      <c r="Q91" s="26">
        <f t="shared" si="78"/>
        <v>34.88637446143219</v>
      </c>
      <c r="R91" s="7">
        <f t="shared" si="79"/>
        <v>4779.38</v>
      </c>
      <c r="S91" s="29">
        <f t="shared" si="80"/>
        <v>4.008326323443447</v>
      </c>
      <c r="T91" s="29">
        <f t="shared" si="81"/>
        <v>1.8687973597292702</v>
      </c>
      <c r="U91" s="27">
        <f t="shared" si="82"/>
        <v>0.8345220380974263</v>
      </c>
      <c r="V91" s="7">
        <f t="shared" si="83"/>
        <v>422</v>
      </c>
      <c r="W91" s="29">
        <f t="shared" si="84"/>
        <v>67.24</v>
      </c>
      <c r="X91" s="26">
        <f t="shared" si="93"/>
        <v>0.6504046628091658</v>
      </c>
      <c r="Y91" s="26">
        <f t="shared" si="93"/>
        <v>0.8112315225028084</v>
      </c>
      <c r="Z91" s="26">
        <f t="shared" si="93"/>
        <v>0.19207621428408572</v>
      </c>
      <c r="AA91" s="26">
        <f t="shared" si="93"/>
        <v>0.6200125407241792</v>
      </c>
      <c r="AB91" s="26">
        <f t="shared" si="93"/>
        <v>0.10815836171754789</v>
      </c>
      <c r="AC91" s="26">
        <f t="shared" si="93"/>
        <v>0.42837286753241166</v>
      </c>
      <c r="AD91" s="26">
        <f t="shared" si="93"/>
        <v>0.047139745749596784</v>
      </c>
      <c r="AE91" s="26">
        <f t="shared" si="93"/>
        <v>0.3611638948364386</v>
      </c>
      <c r="AF91" s="26">
        <f t="shared" si="93"/>
        <v>0.7923343820909858</v>
      </c>
      <c r="AG91" s="27">
        <f t="shared" si="85"/>
        <v>0.047139745749596784</v>
      </c>
      <c r="AH91" s="26">
        <f t="shared" si="86"/>
        <v>7</v>
      </c>
      <c r="AI91" s="30" t="str">
        <f t="shared" si="87"/>
        <v>1 ¼”</v>
      </c>
      <c r="AJ91" s="31">
        <f t="shared" si="88"/>
        <v>35.052</v>
      </c>
      <c r="AK91" s="32">
        <f t="shared" si="89"/>
        <v>5</v>
      </c>
    </row>
    <row r="92" spans="1:37" ht="12.75">
      <c r="A92" s="23">
        <f t="shared" si="64"/>
        <v>132.32</v>
      </c>
      <c r="B92" s="23">
        <f t="shared" si="90"/>
        <v>890</v>
      </c>
      <c r="C92" s="25">
        <f t="shared" si="91"/>
        <v>88</v>
      </c>
      <c r="D92" s="26">
        <f t="shared" si="65"/>
        <v>1046</v>
      </c>
      <c r="E92" s="26">
        <f t="shared" si="66"/>
        <v>523</v>
      </c>
      <c r="F92" s="7">
        <f t="shared" si="67"/>
        <v>391.8781408364281</v>
      </c>
      <c r="G92" s="7">
        <f t="shared" si="68"/>
        <v>120612.40000000001</v>
      </c>
      <c r="H92" s="7">
        <f t="shared" si="69"/>
        <v>731.9227618541233</v>
      </c>
      <c r="I92" s="7">
        <f t="shared" si="70"/>
        <v>420746.37999999995</v>
      </c>
      <c r="J92" s="7">
        <f t="shared" si="71"/>
        <v>873.32</v>
      </c>
      <c r="K92" s="7">
        <f t="shared" si="72"/>
        <v>327.96000000000004</v>
      </c>
      <c r="L92" s="7">
        <f t="shared" si="73"/>
        <v>852.22</v>
      </c>
      <c r="M92" s="27">
        <f t="shared" si="74"/>
        <v>2.59854860348823</v>
      </c>
      <c r="N92" s="7">
        <f t="shared" si="75"/>
        <v>388.22</v>
      </c>
      <c r="O92" s="28">
        <f t="shared" si="76"/>
        <v>72</v>
      </c>
      <c r="P92" s="28" t="str">
        <f t="shared" si="77"/>
        <v>¼”</v>
      </c>
      <c r="Q92" s="26">
        <f t="shared" si="78"/>
        <v>9.245061164073832</v>
      </c>
      <c r="R92" s="7">
        <f t="shared" si="79"/>
        <v>4833.28</v>
      </c>
      <c r="S92" s="29">
        <f t="shared" si="80"/>
        <v>4.00728283327419</v>
      </c>
      <c r="T92" s="29">
        <f t="shared" si="81"/>
        <v>1.8677305151338655</v>
      </c>
      <c r="U92" s="27">
        <f t="shared" si="82"/>
        <v>0.8368928139242454</v>
      </c>
      <c r="V92" s="7">
        <f t="shared" si="83"/>
        <v>426.8</v>
      </c>
      <c r="W92" s="29">
        <f t="shared" si="84"/>
        <v>67.74</v>
      </c>
      <c r="X92" s="26">
        <f t="shared" si="93"/>
        <v>0.18037231788690633</v>
      </c>
      <c r="Y92" s="26">
        <f t="shared" si="93"/>
        <v>0.008392112174050226</v>
      </c>
      <c r="Z92" s="26">
        <f t="shared" si="93"/>
        <v>0.7544154524174687</v>
      </c>
      <c r="AA92" s="26">
        <f t="shared" si="93"/>
        <v>0.3450644671131755</v>
      </c>
      <c r="AB92" s="26">
        <f t="shared" si="93"/>
        <v>0.9514915421084318</v>
      </c>
      <c r="AC92" s="26">
        <f t="shared" si="93"/>
        <v>0.3317053704009858</v>
      </c>
      <c r="AD92" s="26">
        <f t="shared" si="93"/>
        <v>0.9912833025071484</v>
      </c>
      <c r="AE92" s="26">
        <f t="shared" si="93"/>
        <v>0.3201265079644351</v>
      </c>
      <c r="AF92" s="26">
        <f t="shared" si="93"/>
        <v>0.7674371827041835</v>
      </c>
      <c r="AG92" s="27">
        <f t="shared" si="85"/>
        <v>0.008392112174050226</v>
      </c>
      <c r="AH92" s="26">
        <f t="shared" si="86"/>
        <v>2</v>
      </c>
      <c r="AI92" s="30" t="str">
        <f t="shared" si="87"/>
        <v>¼”</v>
      </c>
      <c r="AJ92" s="31">
        <f t="shared" si="88"/>
        <v>9.2456</v>
      </c>
      <c r="AK92" s="32">
        <f t="shared" si="89"/>
        <v>72</v>
      </c>
    </row>
    <row r="93" spans="1:37" ht="12.75">
      <c r="A93" s="23">
        <f t="shared" si="64"/>
        <v>133.82</v>
      </c>
      <c r="B93" s="23">
        <f t="shared" si="90"/>
        <v>900</v>
      </c>
      <c r="C93" s="25">
        <f t="shared" si="91"/>
        <v>89</v>
      </c>
      <c r="D93" s="26">
        <f t="shared" si="65"/>
        <v>1058</v>
      </c>
      <c r="E93" s="26">
        <f t="shared" si="66"/>
        <v>529</v>
      </c>
      <c r="F93" s="7">
        <f t="shared" si="67"/>
        <v>394.1073232038773</v>
      </c>
      <c r="G93" s="7">
        <f t="shared" si="68"/>
        <v>121988.50000000001</v>
      </c>
      <c r="H93" s="7">
        <f t="shared" si="69"/>
        <v>735.6750761546172</v>
      </c>
      <c r="I93" s="7">
        <f t="shared" si="70"/>
        <v>425071.48</v>
      </c>
      <c r="J93" s="7">
        <f t="shared" si="71"/>
        <v>881.52</v>
      </c>
      <c r="K93" s="7">
        <f t="shared" si="72"/>
        <v>330.76000000000005</v>
      </c>
      <c r="L93" s="7">
        <f t="shared" si="73"/>
        <v>859.3199999999999</v>
      </c>
      <c r="M93" s="27">
        <f t="shared" si="74"/>
        <v>2.5980166888378275</v>
      </c>
      <c r="N93" s="7">
        <f t="shared" si="75"/>
        <v>391.62</v>
      </c>
      <c r="O93" s="28">
        <f t="shared" si="76"/>
        <v>25</v>
      </c>
      <c r="P93" s="28" t="str">
        <f t="shared" si="77"/>
        <v>½”</v>
      </c>
      <c r="Q93" s="26">
        <f t="shared" si="78"/>
        <v>15.776629346268857</v>
      </c>
      <c r="R93" s="7">
        <f t="shared" si="79"/>
        <v>4887.18</v>
      </c>
      <c r="S93" s="29">
        <f t="shared" si="80"/>
        <v>4.0062628854359215</v>
      </c>
      <c r="T93" s="29">
        <f t="shared" si="81"/>
        <v>1.8666871505304206</v>
      </c>
      <c r="U93" s="27">
        <f t="shared" si="82"/>
        <v>0.8392637754383804</v>
      </c>
      <c r="V93" s="7">
        <f t="shared" si="83"/>
        <v>431.6</v>
      </c>
      <c r="W93" s="29">
        <f t="shared" si="84"/>
        <v>68.24</v>
      </c>
      <c r="X93" s="26">
        <f t="shared" si="93"/>
        <v>0.7103399729646185</v>
      </c>
      <c r="Y93" s="26">
        <f t="shared" si="93"/>
        <v>0.20555270184527785</v>
      </c>
      <c r="Z93" s="26">
        <f t="shared" si="93"/>
        <v>0.3167546905508445</v>
      </c>
      <c r="AA93" s="26">
        <f t="shared" si="93"/>
        <v>0.07011639350216825</v>
      </c>
      <c r="AB93" s="26">
        <f t="shared" si="93"/>
        <v>0.7948247224993121</v>
      </c>
      <c r="AC93" s="26">
        <f t="shared" si="93"/>
        <v>0.23503787326955639</v>
      </c>
      <c r="AD93" s="26">
        <f t="shared" si="93"/>
        <v>0.9354268592646982</v>
      </c>
      <c r="AE93" s="26">
        <f t="shared" si="93"/>
        <v>0.27908912109243156</v>
      </c>
      <c r="AF93" s="26">
        <f t="shared" si="93"/>
        <v>0.7425399833173807</v>
      </c>
      <c r="AG93" s="27">
        <f t="shared" si="85"/>
        <v>0.07011639350216825</v>
      </c>
      <c r="AH93" s="26">
        <f t="shared" si="86"/>
        <v>4</v>
      </c>
      <c r="AI93" s="30" t="str">
        <f t="shared" si="87"/>
        <v>½”</v>
      </c>
      <c r="AJ93" s="31">
        <f t="shared" si="88"/>
        <v>15.7988</v>
      </c>
      <c r="AK93" s="32">
        <f t="shared" si="89"/>
        <v>25</v>
      </c>
    </row>
    <row r="94" spans="1:37" ht="12.75">
      <c r="A94" s="23">
        <f t="shared" si="64"/>
        <v>135.32</v>
      </c>
      <c r="B94" s="23">
        <f t="shared" si="90"/>
        <v>910</v>
      </c>
      <c r="C94" s="25">
        <f t="shared" si="91"/>
        <v>90</v>
      </c>
      <c r="D94" s="26">
        <f t="shared" si="65"/>
        <v>1070</v>
      </c>
      <c r="E94" s="26">
        <f t="shared" si="66"/>
        <v>535</v>
      </c>
      <c r="F94" s="7">
        <f t="shared" si="67"/>
        <v>396.3239674060042</v>
      </c>
      <c r="G94" s="7">
        <f t="shared" si="68"/>
        <v>123364.6</v>
      </c>
      <c r="H94" s="7">
        <f t="shared" si="69"/>
        <v>739.4083486342549</v>
      </c>
      <c r="I94" s="7">
        <f t="shared" si="70"/>
        <v>429396.57999999996</v>
      </c>
      <c r="J94" s="7">
        <f t="shared" si="71"/>
        <v>889.72</v>
      </c>
      <c r="K94" s="7">
        <f t="shared" si="72"/>
        <v>333.56</v>
      </c>
      <c r="L94" s="7">
        <f t="shared" si="73"/>
        <v>866.4200000000001</v>
      </c>
      <c r="M94" s="27">
        <f t="shared" si="74"/>
        <v>2.597493704281089</v>
      </c>
      <c r="N94" s="7">
        <f t="shared" si="75"/>
        <v>395.02000000000004</v>
      </c>
      <c r="O94" s="28">
        <f t="shared" si="76"/>
        <v>9</v>
      </c>
      <c r="P94" s="28" t="str">
        <f t="shared" si="77"/>
        <v>1”</v>
      </c>
      <c r="Q94" s="26">
        <f t="shared" si="78"/>
        <v>26.438983107231007</v>
      </c>
      <c r="R94" s="7">
        <f t="shared" si="79"/>
        <v>4941.08</v>
      </c>
      <c r="S94" s="29">
        <f t="shared" si="80"/>
        <v>4.00526569210292</v>
      </c>
      <c r="T94" s="29">
        <f t="shared" si="81"/>
        <v>1.8656664987328069</v>
      </c>
      <c r="U94" s="27">
        <f t="shared" si="82"/>
        <v>0.8416346913945095</v>
      </c>
      <c r="V94" s="7">
        <f t="shared" si="83"/>
        <v>436.40000000000003</v>
      </c>
      <c r="W94" s="29">
        <f t="shared" si="84"/>
        <v>68.74</v>
      </c>
      <c r="X94" s="26">
        <f t="shared" si="93"/>
        <v>0.24030762804235906</v>
      </c>
      <c r="Y94" s="26">
        <f t="shared" si="93"/>
        <v>0.4027132915165197</v>
      </c>
      <c r="Z94" s="26">
        <f t="shared" si="93"/>
        <v>0.8790939286842274</v>
      </c>
      <c r="AA94" s="26">
        <f t="shared" si="93"/>
        <v>0.7951683198911645</v>
      </c>
      <c r="AB94" s="26">
        <f t="shared" si="93"/>
        <v>0.638157902890196</v>
      </c>
      <c r="AC94" s="26">
        <f t="shared" si="93"/>
        <v>0.13837037613812875</v>
      </c>
      <c r="AD94" s="26">
        <f t="shared" si="93"/>
        <v>0.8795704160222497</v>
      </c>
      <c r="AE94" s="26">
        <f t="shared" si="93"/>
        <v>0.23805173422042802</v>
      </c>
      <c r="AF94" s="26">
        <f t="shared" si="93"/>
        <v>0.7176427839305788</v>
      </c>
      <c r="AG94" s="27">
        <f t="shared" si="85"/>
        <v>0.13837037613812875</v>
      </c>
      <c r="AH94" s="26">
        <f t="shared" si="86"/>
        <v>6</v>
      </c>
      <c r="AI94" s="30" t="str">
        <f t="shared" si="87"/>
        <v>1”</v>
      </c>
      <c r="AJ94" s="31">
        <f t="shared" si="88"/>
        <v>26.6446</v>
      </c>
      <c r="AK94" s="32">
        <f t="shared" si="89"/>
        <v>9</v>
      </c>
    </row>
    <row r="95" spans="1:37" ht="12.75">
      <c r="A95" s="23">
        <f t="shared" si="64"/>
        <v>136.82</v>
      </c>
      <c r="B95" s="23">
        <f t="shared" si="90"/>
        <v>920</v>
      </c>
      <c r="C95" s="25">
        <f t="shared" si="91"/>
        <v>91</v>
      </c>
      <c r="D95" s="26">
        <f t="shared" si="65"/>
        <v>1082</v>
      </c>
      <c r="E95" s="26">
        <f t="shared" si="66"/>
        <v>541</v>
      </c>
      <c r="F95" s="7">
        <f t="shared" si="67"/>
        <v>398.5282826575117</v>
      </c>
      <c r="G95" s="7">
        <f t="shared" si="68"/>
        <v>124740.70000000001</v>
      </c>
      <c r="H95" s="7">
        <f t="shared" si="69"/>
        <v>743.1228662778249</v>
      </c>
      <c r="I95" s="7">
        <f t="shared" si="70"/>
        <v>433721.68</v>
      </c>
      <c r="J95" s="7">
        <f t="shared" si="71"/>
        <v>897.9200000000001</v>
      </c>
      <c r="K95" s="7">
        <f t="shared" si="72"/>
        <v>336.36</v>
      </c>
      <c r="L95" s="7">
        <f t="shared" si="73"/>
        <v>873.52</v>
      </c>
      <c r="M95" s="27">
        <f t="shared" si="74"/>
        <v>2.596979426804614</v>
      </c>
      <c r="N95" s="7">
        <f t="shared" si="75"/>
        <v>398.42</v>
      </c>
      <c r="O95" s="28">
        <f t="shared" si="76"/>
        <v>9</v>
      </c>
      <c r="P95" s="28" t="str">
        <f t="shared" si="77"/>
        <v>1”</v>
      </c>
      <c r="Q95" s="26">
        <f t="shared" si="78"/>
        <v>26.582797405593055</v>
      </c>
      <c r="R95" s="7">
        <f t="shared" si="79"/>
        <v>4994.98</v>
      </c>
      <c r="S95" s="29">
        <f t="shared" si="80"/>
        <v>4.004290500213642</v>
      </c>
      <c r="T95" s="29">
        <f t="shared" si="81"/>
        <v>1.864667825636987</v>
      </c>
      <c r="U95" s="27">
        <f t="shared" si="82"/>
        <v>0.8440053432520421</v>
      </c>
      <c r="V95" s="7">
        <f t="shared" si="83"/>
        <v>441.2</v>
      </c>
      <c r="W95" s="29">
        <f t="shared" si="84"/>
        <v>69.24</v>
      </c>
      <c r="X95" s="26">
        <f t="shared" si="93"/>
        <v>0.7702752831200996</v>
      </c>
      <c r="Y95" s="26">
        <f t="shared" si="93"/>
        <v>0.5998738811877615</v>
      </c>
      <c r="Z95" s="26">
        <f t="shared" si="93"/>
        <v>0.44143316681761036</v>
      </c>
      <c r="AA95" s="26">
        <f t="shared" si="93"/>
        <v>0.5202202462801608</v>
      </c>
      <c r="AB95" s="26">
        <f t="shared" si="93"/>
        <v>0.4814910832810799</v>
      </c>
      <c r="AC95" s="26">
        <f t="shared" si="93"/>
        <v>0.041702879006702886</v>
      </c>
      <c r="AD95" s="26">
        <f t="shared" si="93"/>
        <v>0.8237139727798013</v>
      </c>
      <c r="AE95" s="26">
        <f t="shared" si="93"/>
        <v>0.19701434734842493</v>
      </c>
      <c r="AF95" s="26">
        <f t="shared" si="93"/>
        <v>0.6927455845437764</v>
      </c>
      <c r="AG95" s="27">
        <f t="shared" si="85"/>
        <v>0.041702879006702886</v>
      </c>
      <c r="AH95" s="26">
        <f t="shared" si="86"/>
        <v>6</v>
      </c>
      <c r="AI95" s="30" t="str">
        <f t="shared" si="87"/>
        <v>1”</v>
      </c>
      <c r="AJ95" s="31">
        <f t="shared" si="88"/>
        <v>26.6446</v>
      </c>
      <c r="AK95" s="32">
        <f t="shared" si="89"/>
        <v>9</v>
      </c>
    </row>
    <row r="96" spans="1:37" ht="12.75">
      <c r="A96" s="44">
        <f t="shared" si="64"/>
        <v>138.32</v>
      </c>
      <c r="B96" s="23">
        <f t="shared" si="90"/>
        <v>930</v>
      </c>
      <c r="C96" s="25">
        <f t="shared" si="91"/>
        <v>92</v>
      </c>
      <c r="D96" s="26">
        <f t="shared" si="65"/>
        <v>1094</v>
      </c>
      <c r="E96" s="26">
        <f t="shared" si="66"/>
        <v>547</v>
      </c>
      <c r="F96" s="7">
        <f t="shared" si="67"/>
        <v>400.7204724186869</v>
      </c>
      <c r="G96" s="7">
        <f t="shared" si="68"/>
        <v>126116.80000000002</v>
      </c>
      <c r="H96" s="7">
        <f t="shared" si="69"/>
        <v>746.8189089330184</v>
      </c>
      <c r="I96" s="7">
        <f t="shared" si="70"/>
        <v>438046.77999999997</v>
      </c>
      <c r="J96" s="7">
        <f t="shared" si="71"/>
        <v>906.12</v>
      </c>
      <c r="K96" s="7">
        <f t="shared" si="72"/>
        <v>339.16</v>
      </c>
      <c r="L96" s="7">
        <f t="shared" si="73"/>
        <v>880.6199999999999</v>
      </c>
      <c r="M96" s="27">
        <f t="shared" si="74"/>
        <v>2.596473640759523</v>
      </c>
      <c r="N96" s="7">
        <f t="shared" si="75"/>
        <v>401.82000000000005</v>
      </c>
      <c r="O96" s="28">
        <f t="shared" si="76"/>
        <v>41</v>
      </c>
      <c r="P96" s="28" t="str">
        <f t="shared" si="77"/>
        <v>3/8”</v>
      </c>
      <c r="Q96" s="26">
        <f t="shared" si="78"/>
        <v>12.521623903708091</v>
      </c>
      <c r="R96" s="7">
        <f t="shared" si="79"/>
        <v>5048.88</v>
      </c>
      <c r="S96" s="29">
        <f t="shared" si="80"/>
        <v>4.003336589574109</v>
      </c>
      <c r="T96" s="29">
        <f t="shared" si="81"/>
        <v>1.863690428455863</v>
      </c>
      <c r="U96" s="27">
        <f t="shared" si="82"/>
        <v>0.8463755244469608</v>
      </c>
      <c r="V96" s="7">
        <f t="shared" si="83"/>
        <v>446</v>
      </c>
      <c r="W96" s="29">
        <f t="shared" si="84"/>
        <v>69.74</v>
      </c>
      <c r="X96" s="26">
        <f t="shared" si="93"/>
        <v>0.3002429381978118</v>
      </c>
      <c r="Y96" s="26">
        <f t="shared" si="93"/>
        <v>0.7970344708589892</v>
      </c>
      <c r="Z96" s="26">
        <f t="shared" si="93"/>
        <v>0.0037724049509861857</v>
      </c>
      <c r="AA96" s="26">
        <f t="shared" si="93"/>
        <v>0.24527217266915358</v>
      </c>
      <c r="AB96" s="26">
        <f t="shared" si="93"/>
        <v>0.32482426367196027</v>
      </c>
      <c r="AC96" s="26">
        <f t="shared" si="93"/>
        <v>0.9450353818752735</v>
      </c>
      <c r="AD96" s="26">
        <f t="shared" si="93"/>
        <v>0.7678575295373511</v>
      </c>
      <c r="AE96" s="26">
        <f t="shared" si="93"/>
        <v>0.15597696047642096</v>
      </c>
      <c r="AF96" s="26">
        <f t="shared" si="93"/>
        <v>0.6678483851569736</v>
      </c>
      <c r="AG96" s="27">
        <f t="shared" si="85"/>
        <v>0.0037724049509861857</v>
      </c>
      <c r="AH96" s="26">
        <f t="shared" si="86"/>
        <v>3</v>
      </c>
      <c r="AI96" s="30" t="str">
        <f t="shared" si="87"/>
        <v>3/8”</v>
      </c>
      <c r="AJ96" s="31">
        <f t="shared" si="88"/>
        <v>12.5222</v>
      </c>
      <c r="AK96" s="32">
        <f t="shared" si="89"/>
        <v>41</v>
      </c>
    </row>
  </sheetData>
  <sheetProtection/>
  <mergeCells count="8">
    <mergeCell ref="AI3:AK3"/>
    <mergeCell ref="A1:B1"/>
    <mergeCell ref="C1:I1"/>
    <mergeCell ref="J1:R1"/>
    <mergeCell ref="J2:R2"/>
    <mergeCell ref="J3:K3"/>
    <mergeCell ref="N3:O3"/>
    <mergeCell ref="Q3:R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91">
      <selection activeCell="A57" sqref="A57"/>
    </sheetView>
  </sheetViews>
  <sheetFormatPr defaultColWidth="11.57421875" defaultRowHeight="12.75"/>
  <sheetData>
    <row r="1" spans="1:20" ht="29.25" customHeight="1">
      <c r="A1" s="3" t="s">
        <v>56</v>
      </c>
      <c r="B1" t="s">
        <v>14</v>
      </c>
      <c r="C1" s="3" t="s">
        <v>18</v>
      </c>
      <c r="D1" s="53" t="s">
        <v>57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19" ht="25.5">
      <c r="A2" s="4">
        <v>6.8326</v>
      </c>
      <c r="B2" s="26">
        <f aca="true" t="shared" si="0" ref="B2:B10">INT(PI()*(A2/2)^2)</f>
        <v>36</v>
      </c>
      <c r="C2" s="16" t="s">
        <v>19</v>
      </c>
      <c r="D2" s="3" t="s">
        <v>18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56</v>
      </c>
      <c r="K2" s="3" t="s">
        <v>63</v>
      </c>
      <c r="L2" s="3" t="s">
        <v>64</v>
      </c>
      <c r="M2" s="3" t="s">
        <v>65</v>
      </c>
      <c r="N2" s="3" t="s">
        <v>66</v>
      </c>
      <c r="O2" s="3" t="s">
        <v>67</v>
      </c>
      <c r="P2" s="3" t="s">
        <v>68</v>
      </c>
      <c r="Q2" s="3" t="s">
        <v>69</v>
      </c>
      <c r="R2" s="3" t="s">
        <v>70</v>
      </c>
      <c r="S2" s="3" t="s">
        <v>71</v>
      </c>
    </row>
    <row r="3" spans="1:19" ht="12.75">
      <c r="A3" s="4">
        <v>9.2456</v>
      </c>
      <c r="B3" s="26">
        <f t="shared" si="0"/>
        <v>67</v>
      </c>
      <c r="C3" s="16" t="s">
        <v>20</v>
      </c>
      <c r="D3" s="16" t="s">
        <v>19</v>
      </c>
      <c r="E3" s="45">
        <v>0.405</v>
      </c>
      <c r="F3" s="45">
        <v>0</v>
      </c>
      <c r="G3" s="45">
        <v>0.307</v>
      </c>
      <c r="H3" s="45">
        <v>0</v>
      </c>
      <c r="I3" s="45">
        <v>0</v>
      </c>
      <c r="J3" s="45">
        <v>0.269</v>
      </c>
      <c r="K3" s="45">
        <v>0</v>
      </c>
      <c r="L3" s="45">
        <v>0.215</v>
      </c>
      <c r="M3" s="45">
        <v>0</v>
      </c>
      <c r="N3" s="45">
        <v>0</v>
      </c>
      <c r="O3" s="45">
        <v>0</v>
      </c>
      <c r="P3" s="45">
        <v>0.157</v>
      </c>
      <c r="Q3" s="45">
        <v>0.269</v>
      </c>
      <c r="R3" s="45">
        <v>0.215</v>
      </c>
      <c r="S3" s="45">
        <v>0.025</v>
      </c>
    </row>
    <row r="4" spans="1:19" ht="12.75">
      <c r="A4" s="4">
        <v>12.5222</v>
      </c>
      <c r="B4" s="26">
        <f t="shared" si="0"/>
        <v>123</v>
      </c>
      <c r="C4" s="16" t="s">
        <v>21</v>
      </c>
      <c r="D4" s="16" t="s">
        <v>20</v>
      </c>
      <c r="E4" s="45">
        <v>0.54</v>
      </c>
      <c r="F4" s="45">
        <v>0</v>
      </c>
      <c r="G4" s="45">
        <v>0.41</v>
      </c>
      <c r="H4" s="45">
        <v>0</v>
      </c>
      <c r="I4" s="45">
        <v>0</v>
      </c>
      <c r="J4" s="45">
        <v>0.364</v>
      </c>
      <c r="K4" s="45">
        <v>0</v>
      </c>
      <c r="L4" s="45">
        <v>0.302</v>
      </c>
      <c r="M4" s="45">
        <v>0</v>
      </c>
      <c r="N4" s="45">
        <v>0</v>
      </c>
      <c r="O4" s="45">
        <v>0</v>
      </c>
      <c r="P4" s="45">
        <v>0.25</v>
      </c>
      <c r="Q4" s="45">
        <v>0.364</v>
      </c>
      <c r="R4" s="45">
        <v>0.302</v>
      </c>
      <c r="S4" s="45">
        <v>0.064</v>
      </c>
    </row>
    <row r="5" spans="1:19" ht="12.75">
      <c r="A5" s="4">
        <v>15.7988</v>
      </c>
      <c r="B5" s="26">
        <f t="shared" si="0"/>
        <v>196</v>
      </c>
      <c r="C5" s="16" t="s">
        <v>22</v>
      </c>
      <c r="D5" s="16" t="s">
        <v>21</v>
      </c>
      <c r="E5" s="45">
        <v>0.675</v>
      </c>
      <c r="F5" s="45">
        <v>0</v>
      </c>
      <c r="G5" s="45">
        <v>0.545</v>
      </c>
      <c r="H5" s="45">
        <v>0</v>
      </c>
      <c r="I5" s="45">
        <v>0</v>
      </c>
      <c r="J5" s="45">
        <v>0.493</v>
      </c>
      <c r="K5" s="45">
        <v>0</v>
      </c>
      <c r="L5" s="45">
        <v>0.423</v>
      </c>
      <c r="M5" s="45">
        <v>0</v>
      </c>
      <c r="N5" s="45">
        <v>0</v>
      </c>
      <c r="O5" s="45">
        <v>0</v>
      </c>
      <c r="P5" s="45">
        <v>0.359</v>
      </c>
      <c r="Q5" s="45">
        <v>0.493</v>
      </c>
      <c r="R5" s="45">
        <v>0.423</v>
      </c>
      <c r="S5" s="45">
        <v>0.171</v>
      </c>
    </row>
    <row r="6" spans="1:19" ht="12.75">
      <c r="A6" s="4">
        <v>20.9296</v>
      </c>
      <c r="B6" s="26">
        <f t="shared" si="0"/>
        <v>344</v>
      </c>
      <c r="C6" s="16" t="s">
        <v>23</v>
      </c>
      <c r="D6" s="16" t="s">
        <v>22</v>
      </c>
      <c r="E6" s="45">
        <v>0.84</v>
      </c>
      <c r="F6" s="45">
        <v>0.71</v>
      </c>
      <c r="G6" s="45">
        <v>0.674</v>
      </c>
      <c r="H6" s="45">
        <v>0</v>
      </c>
      <c r="I6" s="45">
        <v>0</v>
      </c>
      <c r="J6" s="45">
        <v>0.622</v>
      </c>
      <c r="K6" s="45">
        <v>0</v>
      </c>
      <c r="L6" s="45">
        <v>0.546</v>
      </c>
      <c r="M6" s="45">
        <v>0</v>
      </c>
      <c r="N6" s="45">
        <v>0</v>
      </c>
      <c r="O6" s="45">
        <v>0</v>
      </c>
      <c r="P6" s="45">
        <v>0.464</v>
      </c>
      <c r="Q6" s="45">
        <v>0.622</v>
      </c>
      <c r="R6" s="45">
        <v>0.546</v>
      </c>
      <c r="S6" s="45">
        <v>0.252</v>
      </c>
    </row>
    <row r="7" spans="1:19" ht="12.75">
      <c r="A7" s="4">
        <v>26.6446</v>
      </c>
      <c r="B7" s="26">
        <f t="shared" si="0"/>
        <v>557</v>
      </c>
      <c r="C7" s="16" t="s">
        <v>24</v>
      </c>
      <c r="D7" s="16" t="s">
        <v>23</v>
      </c>
      <c r="E7" s="45">
        <v>1.05</v>
      </c>
      <c r="F7" s="45">
        <v>0.92</v>
      </c>
      <c r="G7" s="45">
        <v>0.884</v>
      </c>
      <c r="H7" s="45">
        <v>0</v>
      </c>
      <c r="I7" s="45">
        <v>0.86</v>
      </c>
      <c r="J7" s="45">
        <v>0.8240000000000001</v>
      </c>
      <c r="K7" s="45">
        <v>0</v>
      </c>
      <c r="L7" s="45">
        <v>0.742</v>
      </c>
      <c r="M7" s="45">
        <v>0</v>
      </c>
      <c r="N7" s="45">
        <v>0</v>
      </c>
      <c r="O7" s="45">
        <v>0</v>
      </c>
      <c r="P7" s="45">
        <v>0.612</v>
      </c>
      <c r="Q7" s="45">
        <v>0.8240000000000001</v>
      </c>
      <c r="R7" s="45">
        <v>0.742</v>
      </c>
      <c r="S7" s="45">
        <v>0.434</v>
      </c>
    </row>
    <row r="8" spans="1:19" ht="12.75">
      <c r="A8" s="4">
        <v>35.052</v>
      </c>
      <c r="B8" s="26">
        <f t="shared" si="0"/>
        <v>964</v>
      </c>
      <c r="C8" s="16" t="s">
        <v>25</v>
      </c>
      <c r="D8" s="16" t="s">
        <v>24</v>
      </c>
      <c r="E8" s="45">
        <v>1.315</v>
      </c>
      <c r="F8" s="45">
        <v>1.185</v>
      </c>
      <c r="G8" s="45">
        <v>1.097</v>
      </c>
      <c r="H8" s="45">
        <v>0</v>
      </c>
      <c r="I8" s="45">
        <v>1.087</v>
      </c>
      <c r="J8" s="45">
        <v>1.049</v>
      </c>
      <c r="K8" s="45">
        <v>0</v>
      </c>
      <c r="L8" s="45">
        <v>0.9570000000000001</v>
      </c>
      <c r="M8" s="45">
        <v>0</v>
      </c>
      <c r="N8" s="45">
        <v>0</v>
      </c>
      <c r="O8" s="45">
        <v>0</v>
      </c>
      <c r="P8" s="45">
        <v>0.8150000000000001</v>
      </c>
      <c r="Q8" s="45">
        <v>1.049</v>
      </c>
      <c r="R8" s="45">
        <v>0.9570000000000001</v>
      </c>
      <c r="S8" s="45">
        <v>0.599</v>
      </c>
    </row>
    <row r="9" spans="1:19" ht="12.75">
      <c r="A9" s="4">
        <v>40.894</v>
      </c>
      <c r="B9" s="26">
        <f t="shared" si="0"/>
        <v>1313</v>
      </c>
      <c r="C9" s="16" t="s">
        <v>26</v>
      </c>
      <c r="D9" s="16" t="s">
        <v>25</v>
      </c>
      <c r="E9" s="45">
        <v>1.66</v>
      </c>
      <c r="F9" s="45">
        <v>1.53</v>
      </c>
      <c r="G9" s="45">
        <v>1.442</v>
      </c>
      <c r="H9" s="45">
        <v>0</v>
      </c>
      <c r="I9" s="45">
        <v>1.426</v>
      </c>
      <c r="J9" s="45">
        <v>1.38</v>
      </c>
      <c r="K9" s="45">
        <v>0</v>
      </c>
      <c r="L9" s="45">
        <v>1.278</v>
      </c>
      <c r="M9" s="45">
        <v>0</v>
      </c>
      <c r="N9" s="45">
        <v>0</v>
      </c>
      <c r="O9" s="45">
        <v>0</v>
      </c>
      <c r="P9" s="45">
        <v>1.16</v>
      </c>
      <c r="Q9" s="45">
        <v>1.38</v>
      </c>
      <c r="R9" s="45">
        <v>1.278</v>
      </c>
      <c r="S9" s="45">
        <v>0.896</v>
      </c>
    </row>
    <row r="10" spans="1:19" ht="12.75">
      <c r="A10" s="4">
        <v>52.5018</v>
      </c>
      <c r="B10" s="26">
        <f t="shared" si="0"/>
        <v>2164</v>
      </c>
      <c r="C10" s="16" t="s">
        <v>27</v>
      </c>
      <c r="D10" s="16" t="s">
        <v>26</v>
      </c>
      <c r="E10" s="45">
        <v>1.9</v>
      </c>
      <c r="F10" s="45">
        <v>1.77</v>
      </c>
      <c r="G10" s="45">
        <v>1.682</v>
      </c>
      <c r="H10" s="45">
        <v>0</v>
      </c>
      <c r="I10" s="45">
        <v>1.65</v>
      </c>
      <c r="J10" s="45">
        <v>1.61</v>
      </c>
      <c r="K10" s="45">
        <v>0</v>
      </c>
      <c r="L10" s="45">
        <v>1.5</v>
      </c>
      <c r="M10" s="45">
        <v>0</v>
      </c>
      <c r="N10" s="45">
        <v>0</v>
      </c>
      <c r="O10" s="45">
        <v>0</v>
      </c>
      <c r="P10" s="45">
        <v>1.338</v>
      </c>
      <c r="Q10" s="45">
        <v>1.61</v>
      </c>
      <c r="R10" s="45">
        <v>1.5</v>
      </c>
      <c r="S10" s="45">
        <v>1.1</v>
      </c>
    </row>
    <row r="11" spans="4:19" ht="12.75">
      <c r="D11" s="16" t="s">
        <v>27</v>
      </c>
      <c r="E11" s="45">
        <v>2.375</v>
      </c>
      <c r="F11" s="45">
        <v>2.245</v>
      </c>
      <c r="G11" s="45">
        <v>2.157</v>
      </c>
      <c r="H11" s="45">
        <v>0</v>
      </c>
      <c r="I11" s="45">
        <v>2.125</v>
      </c>
      <c r="J11" s="45">
        <v>2.067</v>
      </c>
      <c r="K11" s="45">
        <v>0</v>
      </c>
      <c r="L11" s="45">
        <v>1.939</v>
      </c>
      <c r="M11" s="45">
        <v>0</v>
      </c>
      <c r="N11" s="45">
        <v>0</v>
      </c>
      <c r="O11" s="45">
        <v>0</v>
      </c>
      <c r="P11" s="45">
        <v>1.687</v>
      </c>
      <c r="Q11" s="45">
        <v>2.067</v>
      </c>
      <c r="R11" s="45">
        <v>1.939</v>
      </c>
      <c r="S11" s="45">
        <v>1.5030000000000001</v>
      </c>
    </row>
    <row r="12" spans="4:19" ht="12.75">
      <c r="D12" s="16" t="s">
        <v>72</v>
      </c>
      <c r="E12" s="45">
        <v>2.875</v>
      </c>
      <c r="F12" s="45">
        <v>2.709</v>
      </c>
      <c r="G12" s="45">
        <v>2.6350000000000002</v>
      </c>
      <c r="H12" s="45">
        <v>0</v>
      </c>
      <c r="I12" s="45">
        <v>2.499</v>
      </c>
      <c r="J12" s="45">
        <v>2.469</v>
      </c>
      <c r="K12" s="45">
        <v>0</v>
      </c>
      <c r="L12" s="45">
        <v>2.323</v>
      </c>
      <c r="M12" s="45">
        <v>0</v>
      </c>
      <c r="N12" s="45">
        <v>0</v>
      </c>
      <c r="O12" s="45">
        <v>0</v>
      </c>
      <c r="P12" s="45">
        <v>2.125</v>
      </c>
      <c r="Q12" s="45">
        <v>2.469</v>
      </c>
      <c r="R12" s="45">
        <v>2.323</v>
      </c>
      <c r="S12" s="45">
        <v>1.771</v>
      </c>
    </row>
    <row r="13" spans="4:19" ht="12.75">
      <c r="D13" s="16" t="s">
        <v>73</v>
      </c>
      <c r="E13" s="45">
        <v>3.5</v>
      </c>
      <c r="F13" s="45">
        <v>3.334</v>
      </c>
      <c r="G13" s="45">
        <v>3.26</v>
      </c>
      <c r="H13" s="45">
        <v>0</v>
      </c>
      <c r="I13" s="45">
        <v>3.124</v>
      </c>
      <c r="J13" s="45">
        <v>3.068</v>
      </c>
      <c r="K13" s="45">
        <v>0</v>
      </c>
      <c r="L13" s="45">
        <v>2.9</v>
      </c>
      <c r="M13" s="45">
        <v>0</v>
      </c>
      <c r="N13" s="45">
        <v>0</v>
      </c>
      <c r="O13" s="45">
        <v>0</v>
      </c>
      <c r="P13" s="45">
        <v>2.624</v>
      </c>
      <c r="Q13" s="45">
        <v>3.068</v>
      </c>
      <c r="R13" s="45">
        <v>2.9</v>
      </c>
      <c r="S13" s="45">
        <v>2.3</v>
      </c>
    </row>
    <row r="14" spans="4:19" ht="12.75">
      <c r="D14" s="16" t="s">
        <v>74</v>
      </c>
      <c r="E14" s="45">
        <v>4</v>
      </c>
      <c r="F14" s="45">
        <v>3.834</v>
      </c>
      <c r="G14" s="45">
        <v>3.76</v>
      </c>
      <c r="H14" s="45">
        <v>0</v>
      </c>
      <c r="I14" s="45">
        <v>3.624</v>
      </c>
      <c r="J14" s="45">
        <v>3.548</v>
      </c>
      <c r="K14" s="45">
        <v>0</v>
      </c>
      <c r="L14" s="45">
        <v>3.364</v>
      </c>
      <c r="M14" s="45">
        <v>0</v>
      </c>
      <c r="N14" s="45">
        <v>0</v>
      </c>
      <c r="O14" s="45">
        <v>0</v>
      </c>
      <c r="P14" s="45">
        <v>0</v>
      </c>
      <c r="Q14" s="45">
        <v>3.548</v>
      </c>
      <c r="R14" s="45">
        <v>3.364</v>
      </c>
      <c r="S14" s="45">
        <v>2.728</v>
      </c>
    </row>
    <row r="15" spans="4:19" ht="12.75">
      <c r="D15" s="16" t="s">
        <v>75</v>
      </c>
      <c r="E15" s="45">
        <v>4.5</v>
      </c>
      <c r="F15" s="45">
        <v>4.334</v>
      </c>
      <c r="G15" s="45">
        <v>4.26</v>
      </c>
      <c r="H15" s="45">
        <v>0</v>
      </c>
      <c r="I15" s="45">
        <v>4.126</v>
      </c>
      <c r="J15" s="45">
        <v>4.026</v>
      </c>
      <c r="K15" s="45">
        <v>0</v>
      </c>
      <c r="L15" s="45">
        <v>3.826</v>
      </c>
      <c r="M15" s="45">
        <v>0</v>
      </c>
      <c r="N15" s="45">
        <v>3.624</v>
      </c>
      <c r="O15" s="45">
        <v>0</v>
      </c>
      <c r="P15" s="45">
        <v>3.438</v>
      </c>
      <c r="Q15" s="45">
        <v>4.026</v>
      </c>
      <c r="R15" s="45">
        <v>3.826</v>
      </c>
      <c r="S15" s="45">
        <v>3.152</v>
      </c>
    </row>
    <row r="16" spans="4:19" ht="12.75">
      <c r="D16" s="16" t="s">
        <v>76</v>
      </c>
      <c r="E16" s="45">
        <v>5.563</v>
      </c>
      <c r="F16" s="45">
        <v>5.345</v>
      </c>
      <c r="G16" s="45">
        <v>5.295</v>
      </c>
      <c r="H16" s="45">
        <v>0</v>
      </c>
      <c r="I16" s="45">
        <v>0</v>
      </c>
      <c r="J16" s="45">
        <v>5.047</v>
      </c>
      <c r="K16" s="45">
        <v>0</v>
      </c>
      <c r="L16" s="45">
        <v>4.813</v>
      </c>
      <c r="M16" s="45">
        <v>0</v>
      </c>
      <c r="N16" s="45">
        <v>4.563</v>
      </c>
      <c r="O16" s="45">
        <v>0</v>
      </c>
      <c r="P16" s="45">
        <v>4.313</v>
      </c>
      <c r="Q16" s="45">
        <v>5.047</v>
      </c>
      <c r="R16" s="45">
        <v>4.813</v>
      </c>
      <c r="S16" s="45">
        <v>4.063</v>
      </c>
    </row>
    <row r="17" spans="4:19" ht="12.75">
      <c r="D17" s="16" t="s">
        <v>77</v>
      </c>
      <c r="E17" s="45">
        <v>6.625</v>
      </c>
      <c r="F17" s="45">
        <v>6.407</v>
      </c>
      <c r="G17" s="45">
        <v>6.357</v>
      </c>
      <c r="H17" s="45">
        <v>0</v>
      </c>
      <c r="I17" s="45">
        <v>0</v>
      </c>
      <c r="J17" s="45">
        <v>6.065</v>
      </c>
      <c r="K17" s="45">
        <v>0</v>
      </c>
      <c r="L17" s="45">
        <v>5.761</v>
      </c>
      <c r="M17" s="45">
        <v>0</v>
      </c>
      <c r="N17" s="45">
        <v>5.501</v>
      </c>
      <c r="O17" s="45">
        <v>0</v>
      </c>
      <c r="P17" s="45">
        <v>5.187</v>
      </c>
      <c r="Q17" s="45">
        <v>6.065</v>
      </c>
      <c r="R17" s="45">
        <v>5.761</v>
      </c>
      <c r="S17" s="45">
        <v>4.897</v>
      </c>
    </row>
    <row r="18" spans="4:19" ht="12.75">
      <c r="D18" s="16" t="s">
        <v>78</v>
      </c>
      <c r="E18" s="45">
        <v>8.625</v>
      </c>
      <c r="F18" s="45">
        <v>8.407</v>
      </c>
      <c r="G18" s="45">
        <v>8.329</v>
      </c>
      <c r="H18" s="45">
        <v>8.125</v>
      </c>
      <c r="I18" s="45">
        <v>8.071</v>
      </c>
      <c r="J18" s="45">
        <v>7.981</v>
      </c>
      <c r="K18" s="45">
        <v>7.813</v>
      </c>
      <c r="L18" s="45">
        <v>7.625</v>
      </c>
      <c r="M18" s="45">
        <v>7.437</v>
      </c>
      <c r="N18" s="45">
        <v>7.187</v>
      </c>
      <c r="O18" s="45">
        <v>7.001</v>
      </c>
      <c r="P18" s="45">
        <v>6.813</v>
      </c>
      <c r="Q18" s="45">
        <v>7.981</v>
      </c>
      <c r="R18" s="45">
        <v>7.625</v>
      </c>
      <c r="S18" s="45">
        <v>6.875</v>
      </c>
    </row>
    <row r="19" spans="4:19" ht="12.75">
      <c r="D19" s="16" t="s">
        <v>79</v>
      </c>
      <c r="E19" s="45">
        <v>10.75</v>
      </c>
      <c r="F19" s="45">
        <v>10.482</v>
      </c>
      <c r="G19" s="45">
        <v>10.42</v>
      </c>
      <c r="H19" s="45">
        <v>10.25</v>
      </c>
      <c r="I19" s="45">
        <v>10.136</v>
      </c>
      <c r="J19" s="45">
        <v>10.02</v>
      </c>
      <c r="K19" s="45">
        <v>9.75</v>
      </c>
      <c r="L19" s="45">
        <v>9.562</v>
      </c>
      <c r="M19" s="45">
        <v>9.312</v>
      </c>
      <c r="N19" s="45">
        <v>9.062</v>
      </c>
      <c r="O19" s="45">
        <v>8.75</v>
      </c>
      <c r="P19" s="45">
        <v>8.5</v>
      </c>
      <c r="Q19" s="45">
        <v>10.02</v>
      </c>
      <c r="R19" s="45">
        <v>9.75</v>
      </c>
      <c r="S19" s="45">
        <v>8.75</v>
      </c>
    </row>
    <row r="20" spans="4:19" ht="12.75">
      <c r="D20" s="16" t="s">
        <v>80</v>
      </c>
      <c r="E20" s="45">
        <v>10.75</v>
      </c>
      <c r="F20" s="45">
        <v>12.438</v>
      </c>
      <c r="G20" s="45">
        <v>12.39</v>
      </c>
      <c r="H20" s="45">
        <v>12.25</v>
      </c>
      <c r="I20" s="45">
        <v>12.09</v>
      </c>
      <c r="J20" s="45">
        <v>11.938</v>
      </c>
      <c r="K20" s="45">
        <v>11.626</v>
      </c>
      <c r="L20" s="45">
        <v>11.374</v>
      </c>
      <c r="M20" s="45">
        <v>11.062</v>
      </c>
      <c r="N20" s="45">
        <v>10.75</v>
      </c>
      <c r="O20" s="45">
        <v>10.5</v>
      </c>
      <c r="P20" s="45">
        <v>10.126</v>
      </c>
      <c r="Q20" s="45">
        <v>12</v>
      </c>
      <c r="R20" s="45">
        <v>11.75</v>
      </c>
      <c r="S20" s="45">
        <v>10.75</v>
      </c>
    </row>
    <row r="21" spans="4:19" ht="12.75">
      <c r="D21" s="16" t="s">
        <v>81</v>
      </c>
      <c r="E21" s="45">
        <v>14</v>
      </c>
      <c r="F21" s="45">
        <v>13.688</v>
      </c>
      <c r="G21" s="45">
        <v>13.5</v>
      </c>
      <c r="H21" s="45">
        <v>13.376</v>
      </c>
      <c r="I21" s="45">
        <v>13.25</v>
      </c>
      <c r="J21" s="45">
        <v>13.124</v>
      </c>
      <c r="K21" s="45">
        <v>12.812</v>
      </c>
      <c r="L21" s="45">
        <v>12.5</v>
      </c>
      <c r="M21" s="45">
        <v>12.124</v>
      </c>
      <c r="N21" s="45">
        <v>11.812</v>
      </c>
      <c r="O21" s="45">
        <v>11.5</v>
      </c>
      <c r="P21" s="45">
        <v>11.188</v>
      </c>
      <c r="Q21" s="45">
        <v>13.25</v>
      </c>
      <c r="R21" s="45">
        <v>13</v>
      </c>
      <c r="S21" s="45">
        <v>0</v>
      </c>
    </row>
    <row r="22" spans="4:19" ht="12.75">
      <c r="D22" s="16" t="s">
        <v>82</v>
      </c>
      <c r="E22" s="45">
        <v>16</v>
      </c>
      <c r="F22" s="45">
        <v>15.67</v>
      </c>
      <c r="G22" s="45">
        <v>15.5</v>
      </c>
      <c r="H22" s="45">
        <v>15.376</v>
      </c>
      <c r="I22" s="45">
        <v>15.25</v>
      </c>
      <c r="J22" s="45">
        <v>15</v>
      </c>
      <c r="K22" s="45">
        <v>14.688</v>
      </c>
      <c r="L22" s="45">
        <v>14.312</v>
      </c>
      <c r="M22" s="45">
        <v>13.938</v>
      </c>
      <c r="N22" s="45">
        <v>13.562</v>
      </c>
      <c r="O22" s="45">
        <v>13.124</v>
      </c>
      <c r="P22" s="45">
        <v>12.812</v>
      </c>
      <c r="Q22" s="45">
        <v>15.25</v>
      </c>
      <c r="R22" s="45">
        <v>15</v>
      </c>
      <c r="S22" s="45">
        <v>0</v>
      </c>
    </row>
    <row r="23" spans="4:19" ht="12.75">
      <c r="D23" s="16" t="s">
        <v>83</v>
      </c>
      <c r="E23" s="45">
        <v>18</v>
      </c>
      <c r="F23" s="45">
        <v>17.67</v>
      </c>
      <c r="G23" s="45">
        <v>17.5</v>
      </c>
      <c r="H23" s="45">
        <v>17.376</v>
      </c>
      <c r="I23" s="45">
        <v>17.124</v>
      </c>
      <c r="J23" s="45">
        <v>16.876</v>
      </c>
      <c r="K23" s="45">
        <v>16.5</v>
      </c>
      <c r="L23" s="45">
        <v>16.124</v>
      </c>
      <c r="M23" s="45">
        <v>15.688</v>
      </c>
      <c r="N23" s="45">
        <v>15.25</v>
      </c>
      <c r="O23" s="45">
        <v>14.876</v>
      </c>
      <c r="P23" s="45">
        <v>14.438</v>
      </c>
      <c r="Q23" s="45">
        <v>17.25</v>
      </c>
      <c r="R23" s="45">
        <v>17</v>
      </c>
      <c r="S23" s="45">
        <v>0</v>
      </c>
    </row>
    <row r="24" spans="4:19" ht="12.75">
      <c r="D24" s="16" t="s">
        <v>84</v>
      </c>
      <c r="E24" s="45">
        <v>20</v>
      </c>
      <c r="F24" s="45">
        <v>19.624</v>
      </c>
      <c r="G24" s="45">
        <v>19.5</v>
      </c>
      <c r="H24" s="45">
        <v>19.25</v>
      </c>
      <c r="I24" s="45">
        <v>19</v>
      </c>
      <c r="J24" s="45">
        <v>18.812</v>
      </c>
      <c r="K24" s="45">
        <v>18.376</v>
      </c>
      <c r="L24" s="45">
        <v>17.938</v>
      </c>
      <c r="M24" s="45">
        <v>17.438</v>
      </c>
      <c r="N24" s="45">
        <v>17</v>
      </c>
      <c r="O24" s="45">
        <v>16.5</v>
      </c>
      <c r="P24" s="45">
        <v>16.062</v>
      </c>
      <c r="Q24" s="45">
        <v>19.25</v>
      </c>
      <c r="R24" s="45">
        <v>19</v>
      </c>
      <c r="S24" s="45">
        <v>0</v>
      </c>
    </row>
    <row r="25" spans="4:19" ht="12.75">
      <c r="D25" s="16" t="s">
        <v>85</v>
      </c>
      <c r="E25" s="45">
        <v>24</v>
      </c>
      <c r="F25" s="45">
        <v>23.564</v>
      </c>
      <c r="G25" s="45">
        <v>23.5</v>
      </c>
      <c r="H25" s="45">
        <v>23.25</v>
      </c>
      <c r="I25" s="45">
        <v>22.876</v>
      </c>
      <c r="J25" s="45">
        <v>22.624</v>
      </c>
      <c r="K25" s="45">
        <v>22.062</v>
      </c>
      <c r="L25" s="45">
        <v>21.562</v>
      </c>
      <c r="M25" s="45">
        <v>20.938</v>
      </c>
      <c r="N25" s="45">
        <v>20.376</v>
      </c>
      <c r="O25" s="45">
        <v>19.876</v>
      </c>
      <c r="P25" s="45">
        <v>19.312</v>
      </c>
      <c r="Q25" s="45">
        <v>23.25</v>
      </c>
      <c r="R25" s="45">
        <v>23</v>
      </c>
      <c r="S25" s="45">
        <v>0</v>
      </c>
    </row>
    <row r="26" spans="4:19" ht="12.75">
      <c r="D26" s="16" t="s">
        <v>86</v>
      </c>
      <c r="E26" s="45">
        <v>30</v>
      </c>
      <c r="F26" s="45">
        <v>29.5</v>
      </c>
      <c r="G26" s="45">
        <v>29.376</v>
      </c>
      <c r="H26" s="45">
        <v>29</v>
      </c>
      <c r="I26" s="45">
        <v>28.75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29.25</v>
      </c>
      <c r="R26" s="45">
        <v>29</v>
      </c>
      <c r="S26" s="45">
        <v>0</v>
      </c>
    </row>
    <row r="27" spans="4:19" ht="12.75" customHeight="1">
      <c r="D27" s="54" t="s">
        <v>87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4:20" ht="12.75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4:20" ht="29.25" customHeight="1">
      <c r="D29" s="53" t="s">
        <v>88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4:19" ht="25.5">
      <c r="D30" s="3" t="s">
        <v>18</v>
      </c>
      <c r="E30" s="3" t="s">
        <v>58</v>
      </c>
      <c r="F30" s="3" t="s">
        <v>59</v>
      </c>
      <c r="G30" s="3" t="s">
        <v>60</v>
      </c>
      <c r="H30" s="3" t="s">
        <v>61</v>
      </c>
      <c r="I30" s="3" t="s">
        <v>62</v>
      </c>
      <c r="J30" s="3" t="s">
        <v>56</v>
      </c>
      <c r="K30" s="3" t="s">
        <v>63</v>
      </c>
      <c r="L30" s="3" t="s">
        <v>64</v>
      </c>
      <c r="M30" s="3" t="s">
        <v>65</v>
      </c>
      <c r="N30" s="3" t="s">
        <v>66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71</v>
      </c>
    </row>
    <row r="31" spans="4:19" ht="12.75">
      <c r="D31" s="16" t="s">
        <v>19</v>
      </c>
      <c r="E31" s="4">
        <f aca="true" t="shared" si="1" ref="E31:S31">25.4*E3</f>
        <v>10.287</v>
      </c>
      <c r="F31" s="4">
        <f t="shared" si="1"/>
        <v>0</v>
      </c>
      <c r="G31" s="4">
        <f t="shared" si="1"/>
        <v>7.7978</v>
      </c>
      <c r="H31" s="4">
        <f t="shared" si="1"/>
        <v>0</v>
      </c>
      <c r="I31" s="4">
        <f t="shared" si="1"/>
        <v>0</v>
      </c>
      <c r="J31" s="4">
        <f t="shared" si="1"/>
        <v>6.8326</v>
      </c>
      <c r="K31" s="4">
        <f t="shared" si="1"/>
        <v>0</v>
      </c>
      <c r="L31" s="4">
        <f t="shared" si="1"/>
        <v>5.460999999999999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3.9878</v>
      </c>
      <c r="Q31" s="4">
        <f t="shared" si="1"/>
        <v>6.8326</v>
      </c>
      <c r="R31" s="4">
        <f t="shared" si="1"/>
        <v>5.460999999999999</v>
      </c>
      <c r="S31" s="4">
        <f t="shared" si="1"/>
        <v>0.635</v>
      </c>
    </row>
    <row r="32" spans="4:19" ht="12.75">
      <c r="D32" s="16" t="s">
        <v>20</v>
      </c>
      <c r="E32" s="4">
        <f aca="true" t="shared" si="2" ref="E32:S32">25.4*E4</f>
        <v>13.716</v>
      </c>
      <c r="F32" s="4">
        <f t="shared" si="2"/>
        <v>0</v>
      </c>
      <c r="G32" s="4">
        <f t="shared" si="2"/>
        <v>10.413999999999998</v>
      </c>
      <c r="H32" s="4">
        <f t="shared" si="2"/>
        <v>0</v>
      </c>
      <c r="I32" s="4">
        <f t="shared" si="2"/>
        <v>0</v>
      </c>
      <c r="J32" s="4">
        <f t="shared" si="2"/>
        <v>9.2456</v>
      </c>
      <c r="K32" s="4">
        <f t="shared" si="2"/>
        <v>0</v>
      </c>
      <c r="L32" s="4">
        <f t="shared" si="2"/>
        <v>7.670799999999999</v>
      </c>
      <c r="M32" s="4">
        <f t="shared" si="2"/>
        <v>0</v>
      </c>
      <c r="N32" s="4">
        <f t="shared" si="2"/>
        <v>0</v>
      </c>
      <c r="O32" s="4">
        <f t="shared" si="2"/>
        <v>0</v>
      </c>
      <c r="P32" s="4">
        <f t="shared" si="2"/>
        <v>6.35</v>
      </c>
      <c r="Q32" s="4">
        <f t="shared" si="2"/>
        <v>9.2456</v>
      </c>
      <c r="R32" s="4">
        <f t="shared" si="2"/>
        <v>7.670799999999999</v>
      </c>
      <c r="S32" s="4">
        <f t="shared" si="2"/>
        <v>1.6256</v>
      </c>
    </row>
    <row r="33" spans="4:19" ht="12.75">
      <c r="D33" s="16" t="s">
        <v>21</v>
      </c>
      <c r="E33" s="4">
        <f aca="true" t="shared" si="3" ref="E33:S33">25.4*E5</f>
        <v>17.145</v>
      </c>
      <c r="F33" s="4">
        <f t="shared" si="3"/>
        <v>0</v>
      </c>
      <c r="G33" s="4">
        <f t="shared" si="3"/>
        <v>13.843</v>
      </c>
      <c r="H33" s="4">
        <f t="shared" si="3"/>
        <v>0</v>
      </c>
      <c r="I33" s="4">
        <f t="shared" si="3"/>
        <v>0</v>
      </c>
      <c r="J33" s="4">
        <f t="shared" si="3"/>
        <v>12.5222</v>
      </c>
      <c r="K33" s="4">
        <f t="shared" si="3"/>
        <v>0</v>
      </c>
      <c r="L33" s="4">
        <f t="shared" si="3"/>
        <v>10.7442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9.118599999999999</v>
      </c>
      <c r="Q33" s="4">
        <f t="shared" si="3"/>
        <v>12.5222</v>
      </c>
      <c r="R33" s="4">
        <f t="shared" si="3"/>
        <v>10.7442</v>
      </c>
      <c r="S33" s="4">
        <f t="shared" si="3"/>
        <v>4.3434</v>
      </c>
    </row>
    <row r="34" spans="4:19" ht="12.75">
      <c r="D34" s="16" t="s">
        <v>22</v>
      </c>
      <c r="E34" s="4">
        <f aca="true" t="shared" si="4" ref="E34:S34">25.4*E6</f>
        <v>21.336</v>
      </c>
      <c r="F34" s="4">
        <f t="shared" si="4"/>
        <v>18.034</v>
      </c>
      <c r="G34" s="4">
        <f t="shared" si="4"/>
        <v>17.1196</v>
      </c>
      <c r="H34" s="4">
        <f t="shared" si="4"/>
        <v>0</v>
      </c>
      <c r="I34" s="4">
        <f t="shared" si="4"/>
        <v>0</v>
      </c>
      <c r="J34" s="4">
        <f t="shared" si="4"/>
        <v>15.798799999999998</v>
      </c>
      <c r="K34" s="4">
        <f t="shared" si="4"/>
        <v>0</v>
      </c>
      <c r="L34" s="4">
        <f t="shared" si="4"/>
        <v>13.8684</v>
      </c>
      <c r="M34" s="4">
        <f t="shared" si="4"/>
        <v>0</v>
      </c>
      <c r="N34" s="4">
        <f t="shared" si="4"/>
        <v>0</v>
      </c>
      <c r="O34" s="4">
        <f t="shared" si="4"/>
        <v>0</v>
      </c>
      <c r="P34" s="4">
        <f t="shared" si="4"/>
        <v>11.7856</v>
      </c>
      <c r="Q34" s="4">
        <f t="shared" si="4"/>
        <v>15.798799999999998</v>
      </c>
      <c r="R34" s="4">
        <f t="shared" si="4"/>
        <v>13.8684</v>
      </c>
      <c r="S34" s="4">
        <f t="shared" si="4"/>
        <v>6.400799999999999</v>
      </c>
    </row>
    <row r="35" spans="4:19" ht="12.75">
      <c r="D35" s="16" t="s">
        <v>23</v>
      </c>
      <c r="E35" s="4">
        <f aca="true" t="shared" si="5" ref="E35:S35">25.4*E7</f>
        <v>26.669999999999998</v>
      </c>
      <c r="F35" s="4">
        <f t="shared" si="5"/>
        <v>23.368</v>
      </c>
      <c r="G35" s="4">
        <f t="shared" si="5"/>
        <v>22.453599999999998</v>
      </c>
      <c r="H35" s="4">
        <f t="shared" si="5"/>
        <v>0</v>
      </c>
      <c r="I35" s="4">
        <f t="shared" si="5"/>
        <v>21.843999999999998</v>
      </c>
      <c r="J35" s="4">
        <f t="shared" si="5"/>
        <v>20.9296</v>
      </c>
      <c r="K35" s="4">
        <f t="shared" si="5"/>
        <v>0</v>
      </c>
      <c r="L35" s="4">
        <f t="shared" si="5"/>
        <v>18.846799999999998</v>
      </c>
      <c r="M35" s="4">
        <f t="shared" si="5"/>
        <v>0</v>
      </c>
      <c r="N35" s="4">
        <f t="shared" si="5"/>
        <v>0</v>
      </c>
      <c r="O35" s="4">
        <f t="shared" si="5"/>
        <v>0</v>
      </c>
      <c r="P35" s="4">
        <f t="shared" si="5"/>
        <v>15.544799999999999</v>
      </c>
      <c r="Q35" s="4">
        <f t="shared" si="5"/>
        <v>20.9296</v>
      </c>
      <c r="R35" s="4">
        <f t="shared" si="5"/>
        <v>18.846799999999998</v>
      </c>
      <c r="S35" s="4">
        <f t="shared" si="5"/>
        <v>11.0236</v>
      </c>
    </row>
    <row r="36" spans="4:19" ht="12.75">
      <c r="D36" s="16" t="s">
        <v>24</v>
      </c>
      <c r="E36" s="4">
        <f aca="true" t="shared" si="6" ref="E36:S36">25.4*E8</f>
        <v>33.400999999999996</v>
      </c>
      <c r="F36" s="4">
        <f t="shared" si="6"/>
        <v>30.099</v>
      </c>
      <c r="G36" s="4">
        <f t="shared" si="6"/>
        <v>27.863799999999998</v>
      </c>
      <c r="H36" s="4">
        <f t="shared" si="6"/>
        <v>0</v>
      </c>
      <c r="I36" s="4">
        <f t="shared" si="6"/>
        <v>27.609799999999996</v>
      </c>
      <c r="J36" s="4">
        <f t="shared" si="6"/>
        <v>26.644599999999997</v>
      </c>
      <c r="K36" s="4">
        <f t="shared" si="6"/>
        <v>0</v>
      </c>
      <c r="L36" s="4">
        <f t="shared" si="6"/>
        <v>24.3078</v>
      </c>
      <c r="M36" s="4">
        <f t="shared" si="6"/>
        <v>0</v>
      </c>
      <c r="N36" s="4">
        <f t="shared" si="6"/>
        <v>0</v>
      </c>
      <c r="O36" s="4">
        <f t="shared" si="6"/>
        <v>0</v>
      </c>
      <c r="P36" s="4">
        <f t="shared" si="6"/>
        <v>20.701</v>
      </c>
      <c r="Q36" s="4">
        <f t="shared" si="6"/>
        <v>26.644599999999997</v>
      </c>
      <c r="R36" s="4">
        <f t="shared" si="6"/>
        <v>24.3078</v>
      </c>
      <c r="S36" s="4">
        <f t="shared" si="6"/>
        <v>15.214599999999999</v>
      </c>
    </row>
    <row r="37" spans="4:19" ht="12.75">
      <c r="D37" s="16" t="s">
        <v>25</v>
      </c>
      <c r="E37" s="4">
        <f aca="true" t="shared" si="7" ref="E37:S37">25.4*E9</f>
        <v>42.163999999999994</v>
      </c>
      <c r="F37" s="4">
        <f t="shared" si="7"/>
        <v>38.862</v>
      </c>
      <c r="G37" s="4">
        <f t="shared" si="7"/>
        <v>36.626799999999996</v>
      </c>
      <c r="H37" s="4">
        <f t="shared" si="7"/>
        <v>0</v>
      </c>
      <c r="I37" s="4">
        <f t="shared" si="7"/>
        <v>36.2204</v>
      </c>
      <c r="J37" s="4">
        <f t="shared" si="7"/>
        <v>35.05199999999999</v>
      </c>
      <c r="K37" s="4">
        <f t="shared" si="7"/>
        <v>0</v>
      </c>
      <c r="L37" s="4">
        <f t="shared" si="7"/>
        <v>32.4612</v>
      </c>
      <c r="M37" s="4">
        <f t="shared" si="7"/>
        <v>0</v>
      </c>
      <c r="N37" s="4">
        <f t="shared" si="7"/>
        <v>0</v>
      </c>
      <c r="O37" s="4">
        <f t="shared" si="7"/>
        <v>0</v>
      </c>
      <c r="P37" s="4">
        <f t="shared" si="7"/>
        <v>29.463999999999995</v>
      </c>
      <c r="Q37" s="4">
        <f t="shared" si="7"/>
        <v>35.05199999999999</v>
      </c>
      <c r="R37" s="4">
        <f t="shared" si="7"/>
        <v>32.4612</v>
      </c>
      <c r="S37" s="4">
        <f t="shared" si="7"/>
        <v>22.758399999999998</v>
      </c>
    </row>
    <row r="38" spans="4:19" ht="12.75">
      <c r="D38" s="16" t="s">
        <v>26</v>
      </c>
      <c r="E38" s="4">
        <f aca="true" t="shared" si="8" ref="E38:S38">25.4*E10</f>
        <v>48.26</v>
      </c>
      <c r="F38" s="4">
        <f t="shared" si="8"/>
        <v>44.958</v>
      </c>
      <c r="G38" s="4">
        <f t="shared" si="8"/>
        <v>42.7228</v>
      </c>
      <c r="H38" s="4">
        <f t="shared" si="8"/>
        <v>0</v>
      </c>
      <c r="I38" s="4">
        <f t="shared" si="8"/>
        <v>41.91</v>
      </c>
      <c r="J38" s="4">
        <f t="shared" si="8"/>
        <v>40.894</v>
      </c>
      <c r="K38" s="4">
        <f t="shared" si="8"/>
        <v>0</v>
      </c>
      <c r="L38" s="4">
        <f t="shared" si="8"/>
        <v>38.099999999999994</v>
      </c>
      <c r="M38" s="4">
        <f t="shared" si="8"/>
        <v>0</v>
      </c>
      <c r="N38" s="4">
        <f t="shared" si="8"/>
        <v>0</v>
      </c>
      <c r="O38" s="4">
        <f t="shared" si="8"/>
        <v>0</v>
      </c>
      <c r="P38" s="4">
        <f t="shared" si="8"/>
        <v>33.9852</v>
      </c>
      <c r="Q38" s="4">
        <f t="shared" si="8"/>
        <v>40.894</v>
      </c>
      <c r="R38" s="4">
        <f t="shared" si="8"/>
        <v>38.099999999999994</v>
      </c>
      <c r="S38" s="4">
        <f t="shared" si="8"/>
        <v>27.94</v>
      </c>
    </row>
    <row r="39" spans="4:19" ht="12.75">
      <c r="D39" s="16" t="s">
        <v>27</v>
      </c>
      <c r="E39" s="4">
        <f aca="true" t="shared" si="9" ref="E39:S39">25.4*E11</f>
        <v>60.324999999999996</v>
      </c>
      <c r="F39" s="4">
        <f t="shared" si="9"/>
        <v>57.022999999999996</v>
      </c>
      <c r="G39" s="4">
        <f t="shared" si="9"/>
        <v>54.7878</v>
      </c>
      <c r="H39" s="4">
        <f t="shared" si="9"/>
        <v>0</v>
      </c>
      <c r="I39" s="4">
        <f t="shared" si="9"/>
        <v>53.974999999999994</v>
      </c>
      <c r="J39" s="4">
        <f t="shared" si="9"/>
        <v>52.5018</v>
      </c>
      <c r="K39" s="4">
        <f t="shared" si="9"/>
        <v>0</v>
      </c>
      <c r="L39" s="4">
        <f t="shared" si="9"/>
        <v>49.2506</v>
      </c>
      <c r="M39" s="4">
        <f t="shared" si="9"/>
        <v>0</v>
      </c>
      <c r="N39" s="4">
        <f t="shared" si="9"/>
        <v>0</v>
      </c>
      <c r="O39" s="4">
        <f t="shared" si="9"/>
        <v>0</v>
      </c>
      <c r="P39" s="4">
        <f t="shared" si="9"/>
        <v>42.8498</v>
      </c>
      <c r="Q39" s="4">
        <f t="shared" si="9"/>
        <v>52.5018</v>
      </c>
      <c r="R39" s="4">
        <f t="shared" si="9"/>
        <v>49.2506</v>
      </c>
      <c r="S39" s="4">
        <f t="shared" si="9"/>
        <v>38.1762</v>
      </c>
    </row>
    <row r="40" spans="4:19" ht="12.75">
      <c r="D40" s="16" t="s">
        <v>72</v>
      </c>
      <c r="E40" s="4">
        <f aca="true" t="shared" si="10" ref="E40:S40">25.4*E12</f>
        <v>73.02499999999999</v>
      </c>
      <c r="F40" s="4">
        <f t="shared" si="10"/>
        <v>68.8086</v>
      </c>
      <c r="G40" s="4">
        <f t="shared" si="10"/>
        <v>66.929</v>
      </c>
      <c r="H40" s="4">
        <f t="shared" si="10"/>
        <v>0</v>
      </c>
      <c r="I40" s="4">
        <f t="shared" si="10"/>
        <v>63.4746</v>
      </c>
      <c r="J40" s="4">
        <f t="shared" si="10"/>
        <v>62.712599999999995</v>
      </c>
      <c r="K40" s="4">
        <f t="shared" si="10"/>
        <v>0</v>
      </c>
      <c r="L40" s="4">
        <f t="shared" si="10"/>
        <v>59.0042</v>
      </c>
      <c r="M40" s="4">
        <f t="shared" si="10"/>
        <v>0</v>
      </c>
      <c r="N40" s="4">
        <f t="shared" si="10"/>
        <v>0</v>
      </c>
      <c r="O40" s="4">
        <f t="shared" si="10"/>
        <v>0</v>
      </c>
      <c r="P40" s="4">
        <f t="shared" si="10"/>
        <v>53.974999999999994</v>
      </c>
      <c r="Q40" s="4">
        <f t="shared" si="10"/>
        <v>62.712599999999995</v>
      </c>
      <c r="R40" s="4">
        <f t="shared" si="10"/>
        <v>59.0042</v>
      </c>
      <c r="S40" s="4">
        <f t="shared" si="10"/>
        <v>44.983399999999996</v>
      </c>
    </row>
    <row r="41" spans="4:19" ht="12.75">
      <c r="D41" s="16" t="s">
        <v>73</v>
      </c>
      <c r="E41" s="4">
        <f aca="true" t="shared" si="11" ref="E41:S41">25.4*E13</f>
        <v>88.89999999999999</v>
      </c>
      <c r="F41" s="4">
        <f t="shared" si="11"/>
        <v>84.6836</v>
      </c>
      <c r="G41" s="4">
        <f t="shared" si="11"/>
        <v>82.80399999999999</v>
      </c>
      <c r="H41" s="4">
        <f t="shared" si="11"/>
        <v>0</v>
      </c>
      <c r="I41" s="4">
        <f t="shared" si="11"/>
        <v>79.3496</v>
      </c>
      <c r="J41" s="4">
        <f t="shared" si="11"/>
        <v>77.9272</v>
      </c>
      <c r="K41" s="4">
        <f t="shared" si="11"/>
        <v>0</v>
      </c>
      <c r="L41" s="4">
        <f t="shared" si="11"/>
        <v>73.66</v>
      </c>
      <c r="M41" s="4">
        <f t="shared" si="11"/>
        <v>0</v>
      </c>
      <c r="N41" s="4">
        <f t="shared" si="11"/>
        <v>0</v>
      </c>
      <c r="O41" s="4">
        <f t="shared" si="11"/>
        <v>0</v>
      </c>
      <c r="P41" s="4">
        <f t="shared" si="11"/>
        <v>66.64959999999999</v>
      </c>
      <c r="Q41" s="4">
        <f t="shared" si="11"/>
        <v>77.9272</v>
      </c>
      <c r="R41" s="4">
        <f t="shared" si="11"/>
        <v>73.66</v>
      </c>
      <c r="S41" s="4">
        <f t="shared" si="11"/>
        <v>58.419999999999995</v>
      </c>
    </row>
    <row r="42" spans="4:19" ht="12.75">
      <c r="D42" s="16" t="s">
        <v>74</v>
      </c>
      <c r="E42" s="4">
        <f aca="true" t="shared" si="12" ref="E42:S42">25.4*E14</f>
        <v>101.6</v>
      </c>
      <c r="F42" s="4">
        <f t="shared" si="12"/>
        <v>97.3836</v>
      </c>
      <c r="G42" s="4">
        <f t="shared" si="12"/>
        <v>95.50399999999999</v>
      </c>
      <c r="H42" s="4">
        <f t="shared" si="12"/>
        <v>0</v>
      </c>
      <c r="I42" s="4">
        <f t="shared" si="12"/>
        <v>92.0496</v>
      </c>
      <c r="J42" s="4">
        <f t="shared" si="12"/>
        <v>90.11919999999999</v>
      </c>
      <c r="K42" s="4">
        <f t="shared" si="12"/>
        <v>0</v>
      </c>
      <c r="L42" s="4">
        <f t="shared" si="12"/>
        <v>85.4456</v>
      </c>
      <c r="M42" s="4">
        <f t="shared" si="12"/>
        <v>0</v>
      </c>
      <c r="N42" s="4">
        <f t="shared" si="12"/>
        <v>0</v>
      </c>
      <c r="O42" s="4">
        <f t="shared" si="12"/>
        <v>0</v>
      </c>
      <c r="P42" s="4">
        <f t="shared" si="12"/>
        <v>0</v>
      </c>
      <c r="Q42" s="4">
        <f t="shared" si="12"/>
        <v>90.11919999999999</v>
      </c>
      <c r="R42" s="4">
        <f t="shared" si="12"/>
        <v>85.4456</v>
      </c>
      <c r="S42" s="4">
        <f t="shared" si="12"/>
        <v>69.2912</v>
      </c>
    </row>
    <row r="43" spans="4:19" ht="12.75">
      <c r="D43" s="16" t="s">
        <v>75</v>
      </c>
      <c r="E43" s="4">
        <f aca="true" t="shared" si="13" ref="E43:S43">25.4*E15</f>
        <v>114.3</v>
      </c>
      <c r="F43" s="4">
        <f t="shared" si="13"/>
        <v>110.08359999999999</v>
      </c>
      <c r="G43" s="4">
        <f t="shared" si="13"/>
        <v>108.204</v>
      </c>
      <c r="H43" s="4">
        <f t="shared" si="13"/>
        <v>0</v>
      </c>
      <c r="I43" s="4">
        <f t="shared" si="13"/>
        <v>104.8004</v>
      </c>
      <c r="J43" s="4">
        <f t="shared" si="13"/>
        <v>102.26039999999999</v>
      </c>
      <c r="K43" s="4">
        <f t="shared" si="13"/>
        <v>0</v>
      </c>
      <c r="L43" s="4">
        <f t="shared" si="13"/>
        <v>97.18039999999999</v>
      </c>
      <c r="M43" s="4">
        <f t="shared" si="13"/>
        <v>0</v>
      </c>
      <c r="N43" s="4">
        <f t="shared" si="13"/>
        <v>92.0496</v>
      </c>
      <c r="O43" s="4">
        <f t="shared" si="13"/>
        <v>0</v>
      </c>
      <c r="P43" s="4">
        <f t="shared" si="13"/>
        <v>87.3252</v>
      </c>
      <c r="Q43" s="4">
        <f t="shared" si="13"/>
        <v>102.26039999999999</v>
      </c>
      <c r="R43" s="4">
        <f t="shared" si="13"/>
        <v>97.18039999999999</v>
      </c>
      <c r="S43" s="4">
        <f t="shared" si="13"/>
        <v>80.0608</v>
      </c>
    </row>
    <row r="44" spans="4:19" ht="12.75">
      <c r="D44" s="16" t="s">
        <v>76</v>
      </c>
      <c r="E44" s="4">
        <f aca="true" t="shared" si="14" ref="E44:S44">25.4*E16</f>
        <v>141.3002</v>
      </c>
      <c r="F44" s="4">
        <f t="shared" si="14"/>
        <v>135.76299999999998</v>
      </c>
      <c r="G44" s="4">
        <f t="shared" si="14"/>
        <v>134.493</v>
      </c>
      <c r="H44" s="4">
        <f t="shared" si="14"/>
        <v>0</v>
      </c>
      <c r="I44" s="4">
        <f t="shared" si="14"/>
        <v>0</v>
      </c>
      <c r="J44" s="4">
        <f t="shared" si="14"/>
        <v>128.19379999999998</v>
      </c>
      <c r="K44" s="4">
        <f t="shared" si="14"/>
        <v>0</v>
      </c>
      <c r="L44" s="4">
        <f t="shared" si="14"/>
        <v>122.25019999999999</v>
      </c>
      <c r="M44" s="4">
        <f t="shared" si="14"/>
        <v>0</v>
      </c>
      <c r="N44" s="4">
        <f t="shared" si="14"/>
        <v>115.90019999999998</v>
      </c>
      <c r="O44" s="4">
        <f t="shared" si="14"/>
        <v>0</v>
      </c>
      <c r="P44" s="4">
        <f t="shared" si="14"/>
        <v>109.55019999999999</v>
      </c>
      <c r="Q44" s="4">
        <f t="shared" si="14"/>
        <v>128.19379999999998</v>
      </c>
      <c r="R44" s="4">
        <f t="shared" si="14"/>
        <v>122.25019999999999</v>
      </c>
      <c r="S44" s="4">
        <f t="shared" si="14"/>
        <v>103.20019999999998</v>
      </c>
    </row>
    <row r="45" spans="4:19" ht="12.75">
      <c r="D45" s="16" t="s">
        <v>77</v>
      </c>
      <c r="E45" s="4">
        <f aca="true" t="shared" si="15" ref="E45:S45">25.4*E17</f>
        <v>168.27499999999998</v>
      </c>
      <c r="F45" s="4">
        <f t="shared" si="15"/>
        <v>162.7378</v>
      </c>
      <c r="G45" s="4">
        <f t="shared" si="15"/>
        <v>161.46779999999998</v>
      </c>
      <c r="H45" s="4">
        <f t="shared" si="15"/>
        <v>0</v>
      </c>
      <c r="I45" s="4">
        <f t="shared" si="15"/>
        <v>0</v>
      </c>
      <c r="J45" s="4">
        <f t="shared" si="15"/>
        <v>154.051</v>
      </c>
      <c r="K45" s="4">
        <f t="shared" si="15"/>
        <v>0</v>
      </c>
      <c r="L45" s="4">
        <f t="shared" si="15"/>
        <v>146.3294</v>
      </c>
      <c r="M45" s="4">
        <f t="shared" si="15"/>
        <v>0</v>
      </c>
      <c r="N45" s="4">
        <f t="shared" si="15"/>
        <v>139.7254</v>
      </c>
      <c r="O45" s="4">
        <f t="shared" si="15"/>
        <v>0</v>
      </c>
      <c r="P45" s="4">
        <f t="shared" si="15"/>
        <v>131.7498</v>
      </c>
      <c r="Q45" s="4">
        <f t="shared" si="15"/>
        <v>154.051</v>
      </c>
      <c r="R45" s="4">
        <f t="shared" si="15"/>
        <v>146.3294</v>
      </c>
      <c r="S45" s="4">
        <f t="shared" si="15"/>
        <v>124.3838</v>
      </c>
    </row>
    <row r="46" spans="4:19" ht="12.75">
      <c r="D46" s="16" t="s">
        <v>78</v>
      </c>
      <c r="E46" s="4">
        <f aca="true" t="shared" si="16" ref="E46:S46">25.4*E18</f>
        <v>219.075</v>
      </c>
      <c r="F46" s="4">
        <f t="shared" si="16"/>
        <v>213.53779999999998</v>
      </c>
      <c r="G46" s="4">
        <f t="shared" si="16"/>
        <v>211.5566</v>
      </c>
      <c r="H46" s="4">
        <f t="shared" si="16"/>
        <v>206.375</v>
      </c>
      <c r="I46" s="4">
        <f t="shared" si="16"/>
        <v>205.00339999999997</v>
      </c>
      <c r="J46" s="4">
        <f t="shared" si="16"/>
        <v>202.7174</v>
      </c>
      <c r="K46" s="4">
        <f t="shared" si="16"/>
        <v>198.4502</v>
      </c>
      <c r="L46" s="4">
        <f t="shared" si="16"/>
        <v>193.67499999999998</v>
      </c>
      <c r="M46" s="4">
        <f t="shared" si="16"/>
        <v>188.8998</v>
      </c>
      <c r="N46" s="4">
        <f t="shared" si="16"/>
        <v>182.5498</v>
      </c>
      <c r="O46" s="4">
        <f t="shared" si="16"/>
        <v>177.8254</v>
      </c>
      <c r="P46" s="4">
        <f t="shared" si="16"/>
        <v>173.0502</v>
      </c>
      <c r="Q46" s="4">
        <f t="shared" si="16"/>
        <v>202.7174</v>
      </c>
      <c r="R46" s="4">
        <f t="shared" si="16"/>
        <v>193.67499999999998</v>
      </c>
      <c r="S46" s="4">
        <f t="shared" si="16"/>
        <v>174.625</v>
      </c>
    </row>
    <row r="47" spans="4:19" ht="12.75">
      <c r="D47" s="16" t="s">
        <v>79</v>
      </c>
      <c r="E47" s="4">
        <f aca="true" t="shared" si="17" ref="E47:S47">25.4*E19</f>
        <v>273.05</v>
      </c>
      <c r="F47" s="4">
        <f t="shared" si="17"/>
        <v>266.2428</v>
      </c>
      <c r="G47" s="4">
        <f t="shared" si="17"/>
        <v>264.668</v>
      </c>
      <c r="H47" s="4">
        <f t="shared" si="17"/>
        <v>260.34999999999997</v>
      </c>
      <c r="I47" s="4">
        <f t="shared" si="17"/>
        <v>257.45439999999996</v>
      </c>
      <c r="J47" s="4">
        <f t="shared" si="17"/>
        <v>254.50799999999998</v>
      </c>
      <c r="K47" s="4">
        <f t="shared" si="17"/>
        <v>247.64999999999998</v>
      </c>
      <c r="L47" s="4">
        <f t="shared" si="17"/>
        <v>242.87479999999996</v>
      </c>
      <c r="M47" s="4">
        <f t="shared" si="17"/>
        <v>236.52479999999997</v>
      </c>
      <c r="N47" s="4">
        <f t="shared" si="17"/>
        <v>230.17479999999998</v>
      </c>
      <c r="O47" s="4">
        <f t="shared" si="17"/>
        <v>222.25</v>
      </c>
      <c r="P47" s="4">
        <f t="shared" si="17"/>
        <v>215.89999999999998</v>
      </c>
      <c r="Q47" s="4">
        <f t="shared" si="17"/>
        <v>254.50799999999998</v>
      </c>
      <c r="R47" s="4">
        <f t="shared" si="17"/>
        <v>247.64999999999998</v>
      </c>
      <c r="S47" s="4">
        <f t="shared" si="17"/>
        <v>222.25</v>
      </c>
    </row>
    <row r="48" spans="4:19" ht="12.75">
      <c r="D48" s="16" t="s">
        <v>80</v>
      </c>
      <c r="E48" s="4">
        <f aca="true" t="shared" si="18" ref="E48:S48">25.4*E20</f>
        <v>273.05</v>
      </c>
      <c r="F48" s="4">
        <f t="shared" si="18"/>
        <v>315.9252</v>
      </c>
      <c r="G48" s="4">
        <f t="shared" si="18"/>
        <v>314.706</v>
      </c>
      <c r="H48" s="4">
        <f t="shared" si="18"/>
        <v>311.15</v>
      </c>
      <c r="I48" s="4">
        <f t="shared" si="18"/>
        <v>307.08599999999996</v>
      </c>
      <c r="J48" s="4">
        <f t="shared" si="18"/>
        <v>303.2252</v>
      </c>
      <c r="K48" s="4">
        <f t="shared" si="18"/>
        <v>295.30039999999997</v>
      </c>
      <c r="L48" s="4">
        <f t="shared" si="18"/>
        <v>288.8996</v>
      </c>
      <c r="M48" s="4">
        <f t="shared" si="18"/>
        <v>280.97479999999996</v>
      </c>
      <c r="N48" s="4">
        <f t="shared" si="18"/>
        <v>273.05</v>
      </c>
      <c r="O48" s="4">
        <f t="shared" si="18"/>
        <v>266.7</v>
      </c>
      <c r="P48" s="4">
        <f t="shared" si="18"/>
        <v>257.20039999999995</v>
      </c>
      <c r="Q48" s="4">
        <f t="shared" si="18"/>
        <v>304.79999999999995</v>
      </c>
      <c r="R48" s="4">
        <f t="shared" si="18"/>
        <v>298.45</v>
      </c>
      <c r="S48" s="4">
        <f t="shared" si="18"/>
        <v>273.05</v>
      </c>
    </row>
    <row r="49" spans="4:19" ht="12.75">
      <c r="D49" s="16" t="s">
        <v>81</v>
      </c>
      <c r="E49" s="4">
        <f aca="true" t="shared" si="19" ref="E49:S49">25.4*E21</f>
        <v>355.59999999999997</v>
      </c>
      <c r="F49" s="4">
        <f t="shared" si="19"/>
        <v>347.6752</v>
      </c>
      <c r="G49" s="4">
        <f t="shared" si="19"/>
        <v>342.9</v>
      </c>
      <c r="H49" s="4">
        <f t="shared" si="19"/>
        <v>339.75039999999996</v>
      </c>
      <c r="I49" s="4">
        <f t="shared" si="19"/>
        <v>336.54999999999995</v>
      </c>
      <c r="J49" s="4">
        <f t="shared" si="19"/>
        <v>333.3496</v>
      </c>
      <c r="K49" s="4">
        <f t="shared" si="19"/>
        <v>325.42479999999995</v>
      </c>
      <c r="L49" s="4">
        <f t="shared" si="19"/>
        <v>317.5</v>
      </c>
      <c r="M49" s="4">
        <f t="shared" si="19"/>
        <v>307.9496</v>
      </c>
      <c r="N49" s="4">
        <f t="shared" si="19"/>
        <v>300.02479999999997</v>
      </c>
      <c r="O49" s="4">
        <f t="shared" si="19"/>
        <v>292.09999999999997</v>
      </c>
      <c r="P49" s="4">
        <f t="shared" si="19"/>
        <v>284.1752</v>
      </c>
      <c r="Q49" s="4">
        <f t="shared" si="19"/>
        <v>336.54999999999995</v>
      </c>
      <c r="R49" s="4">
        <f t="shared" si="19"/>
        <v>330.2</v>
      </c>
      <c r="S49" s="4">
        <f t="shared" si="19"/>
        <v>0</v>
      </c>
    </row>
    <row r="50" spans="4:19" ht="12.75">
      <c r="D50" s="16" t="s">
        <v>82</v>
      </c>
      <c r="E50" s="4">
        <f aca="true" t="shared" si="20" ref="E50:S50">25.4*E22</f>
        <v>406.4</v>
      </c>
      <c r="F50" s="4">
        <f t="shared" si="20"/>
        <v>398.018</v>
      </c>
      <c r="G50" s="4">
        <f t="shared" si="20"/>
        <v>393.7</v>
      </c>
      <c r="H50" s="4">
        <f t="shared" si="20"/>
        <v>390.55039999999997</v>
      </c>
      <c r="I50" s="4">
        <f t="shared" si="20"/>
        <v>387.34999999999997</v>
      </c>
      <c r="J50" s="4">
        <f t="shared" si="20"/>
        <v>381</v>
      </c>
      <c r="K50" s="4">
        <f t="shared" si="20"/>
        <v>373.0752</v>
      </c>
      <c r="L50" s="4">
        <f t="shared" si="20"/>
        <v>363.52479999999997</v>
      </c>
      <c r="M50" s="4">
        <f t="shared" si="20"/>
        <v>354.0252</v>
      </c>
      <c r="N50" s="4">
        <f t="shared" si="20"/>
        <v>344.47479999999996</v>
      </c>
      <c r="O50" s="4">
        <f t="shared" si="20"/>
        <v>333.3496</v>
      </c>
      <c r="P50" s="4">
        <f t="shared" si="20"/>
        <v>325.42479999999995</v>
      </c>
      <c r="Q50" s="4">
        <f t="shared" si="20"/>
        <v>387.34999999999997</v>
      </c>
      <c r="R50" s="4">
        <f t="shared" si="20"/>
        <v>381</v>
      </c>
      <c r="S50" s="4">
        <f t="shared" si="20"/>
        <v>0</v>
      </c>
    </row>
    <row r="51" spans="4:19" ht="12.75">
      <c r="D51" s="16" t="s">
        <v>83</v>
      </c>
      <c r="E51" s="4">
        <f aca="true" t="shared" si="21" ref="E51:S51">25.4*E23</f>
        <v>457.2</v>
      </c>
      <c r="F51" s="4">
        <f t="shared" si="21"/>
        <v>448.81800000000004</v>
      </c>
      <c r="G51" s="4">
        <f t="shared" si="21"/>
        <v>444.5</v>
      </c>
      <c r="H51" s="4">
        <f t="shared" si="21"/>
        <v>441.3504</v>
      </c>
      <c r="I51" s="4">
        <f t="shared" si="21"/>
        <v>434.9495999999999</v>
      </c>
      <c r="J51" s="4">
        <f t="shared" si="21"/>
        <v>428.6504</v>
      </c>
      <c r="K51" s="4">
        <f t="shared" si="21"/>
        <v>419.09999999999997</v>
      </c>
      <c r="L51" s="4">
        <f t="shared" si="21"/>
        <v>409.54959999999994</v>
      </c>
      <c r="M51" s="4">
        <f t="shared" si="21"/>
        <v>398.4752</v>
      </c>
      <c r="N51" s="4">
        <f t="shared" si="21"/>
        <v>387.34999999999997</v>
      </c>
      <c r="O51" s="4">
        <f t="shared" si="21"/>
        <v>377.8504</v>
      </c>
      <c r="P51" s="4">
        <f t="shared" si="21"/>
        <v>366.7252</v>
      </c>
      <c r="Q51" s="4">
        <f t="shared" si="21"/>
        <v>438.15</v>
      </c>
      <c r="R51" s="4">
        <f t="shared" si="21"/>
        <v>431.79999999999995</v>
      </c>
      <c r="S51" s="4">
        <f t="shared" si="21"/>
        <v>0</v>
      </c>
    </row>
    <row r="52" spans="4:19" ht="12.75">
      <c r="D52" s="16" t="s">
        <v>84</v>
      </c>
      <c r="E52" s="4">
        <f aca="true" t="shared" si="22" ref="E52:S52">25.4*E24</f>
        <v>508</v>
      </c>
      <c r="F52" s="4">
        <f t="shared" si="22"/>
        <v>498.4495999999999</v>
      </c>
      <c r="G52" s="4">
        <f t="shared" si="22"/>
        <v>495.29999999999995</v>
      </c>
      <c r="H52" s="4">
        <f t="shared" si="22"/>
        <v>488.95</v>
      </c>
      <c r="I52" s="4">
        <f t="shared" si="22"/>
        <v>482.59999999999997</v>
      </c>
      <c r="J52" s="4">
        <f t="shared" si="22"/>
        <v>477.8248</v>
      </c>
      <c r="K52" s="4">
        <f t="shared" si="22"/>
        <v>466.7504</v>
      </c>
      <c r="L52" s="4">
        <f t="shared" si="22"/>
        <v>455.62519999999995</v>
      </c>
      <c r="M52" s="4">
        <f t="shared" si="22"/>
        <v>442.92519999999996</v>
      </c>
      <c r="N52" s="4">
        <f t="shared" si="22"/>
        <v>431.79999999999995</v>
      </c>
      <c r="O52" s="4">
        <f t="shared" si="22"/>
        <v>419.09999999999997</v>
      </c>
      <c r="P52" s="4">
        <f t="shared" si="22"/>
        <v>407.9748</v>
      </c>
      <c r="Q52" s="4">
        <f t="shared" si="22"/>
        <v>488.95</v>
      </c>
      <c r="R52" s="4">
        <f t="shared" si="22"/>
        <v>482.59999999999997</v>
      </c>
      <c r="S52" s="4">
        <f t="shared" si="22"/>
        <v>0</v>
      </c>
    </row>
    <row r="53" spans="4:19" ht="12.75">
      <c r="D53" s="16" t="s">
        <v>85</v>
      </c>
      <c r="E53" s="4">
        <f aca="true" t="shared" si="23" ref="E53:S53">25.4*E25</f>
        <v>609.5999999999999</v>
      </c>
      <c r="F53" s="4">
        <f t="shared" si="23"/>
        <v>598.5255999999999</v>
      </c>
      <c r="G53" s="4">
        <f t="shared" si="23"/>
        <v>596.9</v>
      </c>
      <c r="H53" s="4">
        <f t="shared" si="23"/>
        <v>590.55</v>
      </c>
      <c r="I53" s="4">
        <f t="shared" si="23"/>
        <v>581.0504</v>
      </c>
      <c r="J53" s="4">
        <f t="shared" si="23"/>
        <v>574.6496</v>
      </c>
      <c r="K53" s="4">
        <f t="shared" si="23"/>
        <v>560.3748</v>
      </c>
      <c r="L53" s="4">
        <f t="shared" si="23"/>
        <v>547.6748</v>
      </c>
      <c r="M53" s="4">
        <f t="shared" si="23"/>
        <v>531.8252</v>
      </c>
      <c r="N53" s="4">
        <f t="shared" si="23"/>
        <v>517.5504</v>
      </c>
      <c r="O53" s="4">
        <f t="shared" si="23"/>
        <v>504.8504</v>
      </c>
      <c r="P53" s="4">
        <f t="shared" si="23"/>
        <v>490.5248</v>
      </c>
      <c r="Q53" s="4">
        <f t="shared" si="23"/>
        <v>590.55</v>
      </c>
      <c r="R53" s="4">
        <f t="shared" si="23"/>
        <v>584.1999999999999</v>
      </c>
      <c r="S53" s="4">
        <f t="shared" si="23"/>
        <v>0</v>
      </c>
    </row>
    <row r="54" spans="4:19" ht="12.75">
      <c r="D54" s="16" t="s">
        <v>86</v>
      </c>
      <c r="E54" s="4">
        <f aca="true" t="shared" si="24" ref="E54:S54">25.4*E26</f>
        <v>762</v>
      </c>
      <c r="F54" s="4">
        <f t="shared" si="24"/>
        <v>749.3</v>
      </c>
      <c r="G54" s="4">
        <f t="shared" si="24"/>
        <v>746.1504</v>
      </c>
      <c r="H54" s="4">
        <f t="shared" si="24"/>
        <v>736.5999999999999</v>
      </c>
      <c r="I54" s="4">
        <f t="shared" si="24"/>
        <v>730.25</v>
      </c>
      <c r="J54" s="4">
        <f t="shared" si="24"/>
        <v>0</v>
      </c>
      <c r="K54" s="4">
        <f t="shared" si="24"/>
        <v>0</v>
      </c>
      <c r="L54" s="4">
        <f t="shared" si="24"/>
        <v>0</v>
      </c>
      <c r="M54" s="4">
        <f t="shared" si="24"/>
        <v>0</v>
      </c>
      <c r="N54" s="4">
        <f t="shared" si="24"/>
        <v>0</v>
      </c>
      <c r="O54" s="4">
        <f t="shared" si="24"/>
        <v>0</v>
      </c>
      <c r="P54" s="4">
        <f t="shared" si="24"/>
        <v>0</v>
      </c>
      <c r="Q54" s="4">
        <f t="shared" si="24"/>
        <v>742.9499999999999</v>
      </c>
      <c r="R54" s="4">
        <f t="shared" si="24"/>
        <v>736.5999999999999</v>
      </c>
      <c r="S54" s="4">
        <f t="shared" si="24"/>
        <v>0</v>
      </c>
    </row>
    <row r="55" spans="4:19" ht="12.75" customHeight="1">
      <c r="D55" s="54" t="s">
        <v>87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4:20" ht="12.7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</sheetData>
  <sheetProtection/>
  <mergeCells count="6">
    <mergeCell ref="D1:T1"/>
    <mergeCell ref="D27:S27"/>
    <mergeCell ref="D28:T28"/>
    <mergeCell ref="D29:T29"/>
    <mergeCell ref="D55:S55"/>
    <mergeCell ref="D56:T5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sewings</dc:creator>
  <cp:keywords/>
  <dc:description/>
  <cp:lastModifiedBy>sewings</cp:lastModifiedBy>
  <dcterms:created xsi:type="dcterms:W3CDTF">2011-01-10T00:41:16Z</dcterms:created>
  <dcterms:modified xsi:type="dcterms:W3CDTF">2011-01-10T00:41:20Z</dcterms:modified>
  <cp:category/>
  <cp:version/>
  <cp:contentType/>
  <cp:contentStatus/>
</cp:coreProperties>
</file>